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Kryci list" sheetId="1" r:id="rId1"/>
    <sheet name="Prehlad" sheetId="2" r:id="rId2"/>
  </sheets>
  <definedNames>
    <definedName name="fakt1R">#REF!</definedName>
    <definedName name="_xlnm.Print_Titles" localSheetId="1">'Prehlad'!$8:$10</definedName>
    <definedName name="_xlnm.Print_Area" localSheetId="0">'Kryci list'!$A:$M</definedName>
    <definedName name="_xlnm.Print_Area" localSheetId="1">'Prehlad'!$A:$O</definedName>
  </definedNames>
  <calcPr fullCalcOnLoad="1"/>
</workbook>
</file>

<file path=xl/sharedStrings.xml><?xml version="1.0" encoding="utf-8"?>
<sst xmlns="http://schemas.openxmlformats.org/spreadsheetml/2006/main" count="370" uniqueCount="198">
  <si>
    <t>V module</t>
  </si>
  <si>
    <t>Hlavička1</t>
  </si>
  <si>
    <t>Mena</t>
  </si>
  <si>
    <t>Hlavička2</t>
  </si>
  <si>
    <t>Obdobie</t>
  </si>
  <si>
    <t>Rozpočet:</t>
  </si>
  <si>
    <t>Rozpočet</t>
  </si>
  <si>
    <t>Krycí list rozpočtu v</t>
  </si>
  <si>
    <t>EUR</t>
  </si>
  <si>
    <t>JKSO :</t>
  </si>
  <si>
    <t>Čerpanie</t>
  </si>
  <si>
    <t>Krycí list splátky v</t>
  </si>
  <si>
    <t>za obdobie</t>
  </si>
  <si>
    <t>Mesiac 2011</t>
  </si>
  <si>
    <t xml:space="preserve"> </t>
  </si>
  <si>
    <t>Dňa:</t>
  </si>
  <si>
    <t>Zmluva č.:</t>
  </si>
  <si>
    <t>VK</t>
  </si>
  <si>
    <t>Krycí list výrobnej kalkulácie v</t>
  </si>
  <si>
    <t xml:space="preserve"> Odberateľ:</t>
  </si>
  <si>
    <t>Mesto Námestovo</t>
  </si>
  <si>
    <t>02901</t>
  </si>
  <si>
    <t>Námestovo</t>
  </si>
  <si>
    <t>IČO:</t>
  </si>
  <si>
    <t>DIČ:</t>
  </si>
  <si>
    <t>VF</t>
  </si>
  <si>
    <t xml:space="preserve"> Dodávateľ:</t>
  </si>
  <si>
    <t>bude určený výberom</t>
  </si>
  <si>
    <t xml:space="preserve">     </t>
  </si>
  <si>
    <t xml:space="preserve"> Projektant:</t>
  </si>
  <si>
    <t>A</t>
  </si>
  <si>
    <t xml:space="preserve"> ZRN</t>
  </si>
  <si>
    <t>konštrukcie a práce</t>
  </si>
  <si>
    <t>materiál</t>
  </si>
  <si>
    <t>spolu ZRN</t>
  </si>
  <si>
    <t>B</t>
  </si>
  <si>
    <t>IN - Individuálne náklady</t>
  </si>
  <si>
    <t>C</t>
  </si>
  <si>
    <t>NUS - náklady umiestnenia stavby</t>
  </si>
  <si>
    <t xml:space="preserve"> HSV:</t>
  </si>
  <si>
    <t xml:space="preserve"> Práce nadčas</t>
  </si>
  <si>
    <t xml:space="preserve"> Zariadenie staveniska</t>
  </si>
  <si>
    <t xml:space="preserve"> PSV:</t>
  </si>
  <si>
    <t xml:space="preserve"> Murárske výpomoce</t>
  </si>
  <si>
    <t xml:space="preserve"> Prevádzkové vplyvy</t>
  </si>
  <si>
    <t xml:space="preserve"> MCE:</t>
  </si>
  <si>
    <t xml:space="preserve"> Bez pevnej podlahy</t>
  </si>
  <si>
    <t xml:space="preserve"> Sťažené podmienky</t>
  </si>
  <si>
    <t xml:space="preserve"> iné:</t>
  </si>
  <si>
    <t xml:space="preserve"> Súčet:</t>
  </si>
  <si>
    <t xml:space="preserve">Súčet riadkov 6 až 9: </t>
  </si>
  <si>
    <t xml:space="preserve">Súčet riadkov 11 až 14: </t>
  </si>
  <si>
    <t>projektant, rozpočtár, cenár</t>
  </si>
  <si>
    <t>dodávateľ, zhotoviteľ</t>
  </si>
  <si>
    <t>D</t>
  </si>
  <si>
    <t>ON - ostatné náklady</t>
  </si>
  <si>
    <t>dátum:</t>
  </si>
  <si>
    <t>podpis:</t>
  </si>
  <si>
    <t xml:space="preserve"> Ostatné náklady uvedené v rozpočte</t>
  </si>
  <si>
    <t>pečiatka:</t>
  </si>
  <si>
    <t xml:space="preserve"> Inžinierska činnosť</t>
  </si>
  <si>
    <t xml:space="preserve"> Projektové práce</t>
  </si>
  <si>
    <t xml:space="preserve">Súčet riadkov 16 až 19: </t>
  </si>
  <si>
    <t>odberateľ, obstarávateľ</t>
  </si>
  <si>
    <t>E</t>
  </si>
  <si>
    <t>Celkové náklady</t>
  </si>
  <si>
    <t xml:space="preserve">Súčet riadkov 5, 10, 15 a 20: </t>
  </si>
  <si>
    <t xml:space="preserve"> DPH   20% z:</t>
  </si>
  <si>
    <t xml:space="preserve"> DPH    0% z:</t>
  </si>
  <si>
    <t xml:space="preserve">Súčet riadkov 21 až 23: </t>
  </si>
  <si>
    <t>F</t>
  </si>
  <si>
    <t xml:space="preserve"> Odpočet - prípočet</t>
  </si>
  <si>
    <t>Odberateľ: Mesto Námestovo</t>
  </si>
  <si>
    <t xml:space="preserve">Projektant: </t>
  </si>
  <si>
    <t xml:space="preserve">JKSO : </t>
  </si>
  <si>
    <t>Prehľad rozpočtových nákladov v</t>
  </si>
  <si>
    <t>Dodávateľ: bude určený výberom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</si>
  <si>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</si>
  <si>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</si>
  <si>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</si>
  <si>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</si>
  <si>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</si>
  <si>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</si>
  <si>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</si>
  <si>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</si>
  <si>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</si>
  <si>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</si>
  <si>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</si>
  <si>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</si>
  <si>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</si>
  <si>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</si>
  <si>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</si>
  <si>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</si>
  <si>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</si>
  <si>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</si>
  <si>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</si>
  <si>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</si>
  <si>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</si>
  <si>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</si>
  <si>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číslo</t>
  </si>
  <si>
    <t>cenníka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</si>
  <si>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</si>
  <si>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</si>
  <si>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</si>
  <si>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</si>
  <si>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</si>
  <si>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</si>
  <si>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</si>
  <si>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</si>
  <si>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</si>
  <si>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</si>
  <si>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</si>
  <si>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</si>
  <si>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</si>
  <si>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</si>
  <si>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221</t>
  </si>
  <si>
    <t xml:space="preserve">m2      </t>
  </si>
  <si>
    <t xml:space="preserve">                    </t>
  </si>
  <si>
    <t>45.11.11</t>
  </si>
  <si>
    <t>272</t>
  </si>
  <si>
    <t xml:space="preserve">m       </t>
  </si>
  <si>
    <t>001</t>
  </si>
  <si>
    <t xml:space="preserve">12220-1101   </t>
  </si>
  <si>
    <t xml:space="preserve">m3      </t>
  </si>
  <si>
    <t>45.11.21</t>
  </si>
  <si>
    <t xml:space="preserve">12220-1109   </t>
  </si>
  <si>
    <t xml:space="preserve">Príplatok za lepivosť horniny tr.3                                                                                      </t>
  </si>
  <si>
    <t xml:space="preserve">16240-1102   </t>
  </si>
  <si>
    <t>45.11.24</t>
  </si>
  <si>
    <t xml:space="preserve">16710-1101   </t>
  </si>
  <si>
    <t xml:space="preserve">Nakladanie výkopku do 100 m3 v horn. tr. 1-4                                                                            </t>
  </si>
  <si>
    <t xml:space="preserve">17120-1201   </t>
  </si>
  <si>
    <t xml:space="preserve">Uloženie sypaniny na skládku                                                                                            </t>
  </si>
  <si>
    <t>MAT</t>
  </si>
  <si>
    <t xml:space="preserve">t       </t>
  </si>
  <si>
    <t xml:space="preserve">1 - ZEMNE PRÁCE  spolu: </t>
  </si>
  <si>
    <t>2 - ZÁKLADY</t>
  </si>
  <si>
    <t xml:space="preserve">21590-1101   </t>
  </si>
  <si>
    <t xml:space="preserve">Zhutnenie podložia z hor. súdr. do 92%PS a nesúdr. Id do 0,8                                                            </t>
  </si>
  <si>
    <t xml:space="preserve">2 - ZÁKLADY  spolu: </t>
  </si>
  <si>
    <t>5 - KOMUNIKÁCIE</t>
  </si>
  <si>
    <t>45.23.11</t>
  </si>
  <si>
    <t xml:space="preserve">56475-2111   </t>
  </si>
  <si>
    <t xml:space="preserve">Podklad z kameniva hrub. drv. 32-63 mm s výpl. kamenivom hr. 150 mm chodník                                             </t>
  </si>
  <si>
    <t xml:space="preserve">56487-1111   </t>
  </si>
  <si>
    <t xml:space="preserve">56925-1111   </t>
  </si>
  <si>
    <t xml:space="preserve">Spevnenie krajníc alebo komunik. kamenivom ťaž. alebo štrkopieskom hr. 150 mm                                           </t>
  </si>
  <si>
    <t>45.23.12</t>
  </si>
  <si>
    <t xml:space="preserve">57323-1111   </t>
  </si>
  <si>
    <t xml:space="preserve">Postrek živičný spojovací z cestnej emulzie 0,5-0,8 kg/m2                                                               </t>
  </si>
  <si>
    <t xml:space="preserve">57713-3141   </t>
  </si>
  <si>
    <t>56515-4211</t>
  </si>
  <si>
    <t xml:space="preserve">Podklad z kameniva obal.asfaltom OKJ II hr.70 mm š. do 3 m /rozšírenie komunikácie/                                  </t>
  </si>
  <si>
    <t xml:space="preserve">5 - KOMUNIKÁCIE  spolu: </t>
  </si>
  <si>
    <t>9 - OSTATNÉ KONŠTRUKCIE A PRÁCE</t>
  </si>
  <si>
    <t>26.61.11</t>
  </si>
  <si>
    <t xml:space="preserve">91972-1211   </t>
  </si>
  <si>
    <t xml:space="preserve">Tesnenie škár, vyplnené asfalt. zálievkou - napajanie na miestné komunikácie                                            </t>
  </si>
  <si>
    <t xml:space="preserve">91973-1121   </t>
  </si>
  <si>
    <t xml:space="preserve">Zarovnanie styčnej plochy podkladu alebo krytu živičného hr. do 50 mm                                                   </t>
  </si>
  <si>
    <t xml:space="preserve">91973-5111   </t>
  </si>
  <si>
    <t xml:space="preserve">Rezanie stávajúceho živičného krytu alebo podkladu hr. do 50 mm                                                         </t>
  </si>
  <si>
    <t xml:space="preserve">93890-2205   </t>
  </si>
  <si>
    <t xml:space="preserve">Čistenie priekop spevn. šírka dna nad 40 cm nános do 0,30 m3/m                                                          </t>
  </si>
  <si>
    <t>013</t>
  </si>
  <si>
    <t xml:space="preserve">96104-4111   </t>
  </si>
  <si>
    <t xml:space="preserve">Búranie betónu prostého - vjazdy                                                                                        </t>
  </si>
  <si>
    <t xml:space="preserve">97913-1410   </t>
  </si>
  <si>
    <t xml:space="preserve">Poplatok za ulož.a znešk.stav.sute na urč.sklád. -z demol.vozoviek "O"-ost.odpad                                        </t>
  </si>
  <si>
    <t xml:space="preserve">99822-5111   </t>
  </si>
  <si>
    <t xml:space="preserve">Presun hmôt pre pozemné komunikácie a plochy letísk, kryt živičný                 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</si>
  <si>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</si>
  <si>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</si>
  <si>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</si>
  <si>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Vodorovné premiestnenie výkopu do 500 m horn. tr. 1-4                                                                  </t>
  </si>
  <si>
    <t xml:space="preserve">Odkopávky a prekopávky nezapaž. v horn. tr. 3 do 100 m3 -odkopanie pod kraje parkovísk                                                              </t>
  </si>
  <si>
    <t xml:space="preserve">Podklad zo štrkodrte hr. 250 mm rozšírenie cesty a zámkovú dlažbu/                                                                                         </t>
  </si>
  <si>
    <t xml:space="preserve">Asfaltový betón AC 11(ABJ I) z modifikovaného asfaltu  hr. 40 mm, š. nad 3 m                                                                     </t>
  </si>
  <si>
    <t>Spracoval:Ing.Natšin</t>
  </si>
  <si>
    <t>Objekt :</t>
  </si>
  <si>
    <t xml:space="preserve">59621-1113   </t>
  </si>
  <si>
    <t xml:space="preserve">Kladenie zámkovej dlažby pre chodcov hr. 60 mm sk. A nad 300 m2                                                         </t>
  </si>
  <si>
    <t xml:space="preserve">59621-1114   </t>
  </si>
  <si>
    <t xml:space="preserve">Príplatok za kladenie z dvoch farieb hr. 60 mm sk. A                                                                    </t>
  </si>
  <si>
    <t xml:space="preserve">592 451800   </t>
  </si>
  <si>
    <t xml:space="preserve">Dlažba zámková hr.6cm šedá                                                                           </t>
  </si>
  <si>
    <t xml:space="preserve">592 451810   </t>
  </si>
  <si>
    <t xml:space="preserve">Dlažba zámková  hr.6cm červená                                                         </t>
  </si>
  <si>
    <t xml:space="preserve">56511-4221  </t>
  </si>
  <si>
    <t xml:space="preserve">Vyrovnanie povrchov stáv. podkladov kamenivom obaleným asfaltom  tr. 1, š. nad 3 m do hr. 30 mm                         </t>
  </si>
  <si>
    <t>Spracoval:Ing.Natšin Vladimír</t>
  </si>
  <si>
    <t xml:space="preserve"> Stavba ::Rekonštrukcia parkovisk cesta pri ČSOB</t>
  </si>
  <si>
    <t>Dátum: 5.9.2017</t>
  </si>
  <si>
    <t xml:space="preserve">56426-1111   </t>
  </si>
  <si>
    <t xml:space="preserve">Podklad zo štrkopiesku hr. 200 mm                                                                                        </t>
  </si>
  <si>
    <t xml:space="preserve"> Objekt :Rekonštrukcia parkoviska pri SAD</t>
  </si>
  <si>
    <t>:Rekonštrukcia parkoviska pri SAD.</t>
  </si>
  <si>
    <t>Stavba :Rekonštrukcia parkoviska pri ČSOB.</t>
  </si>
</sst>
</file>

<file path=xl/styles.xml><?xml version="1.0" encoding="utf-8"?>
<styleSheet xmlns="http://schemas.openxmlformats.org/spreadsheetml/2006/main">
  <numFmts count="49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0"/>
    <numFmt numFmtId="189" formatCode="#,##0.00000"/>
    <numFmt numFmtId="190" formatCode="#,##0&quot; &quot;"/>
    <numFmt numFmtId="191" formatCode="#,##0.00&quot; &quot;"/>
    <numFmt numFmtId="192" formatCode="#,##0&quot;  &quot;"/>
    <numFmt numFmtId="193" formatCode="#,##0\ &quot;Sk&quot;"/>
    <numFmt numFmtId="194" formatCode="#,##0\ _S_k"/>
    <numFmt numFmtId="195" formatCode="#,##0.00&quot; Sk&quot;;[Red]&quot;-&quot;#,##0.00&quot; Sk&quot;"/>
    <numFmt numFmtId="196" formatCode="#,##0&quot; Sk&quot;;&quot;-&quot;#,##0&quot; Sk&quot;"/>
    <numFmt numFmtId="197" formatCode="#,##0&quot; Sk&quot;;[Red]&quot;-&quot;#,##0&quot; Sk&quot;"/>
    <numFmt numFmtId="198" formatCode="#,##0.00&quot; Sk&quot;;&quot;-&quot;#,##0.00&quot; Sk&quot;"/>
    <numFmt numFmtId="199" formatCode="\ "/>
    <numFmt numFmtId="200" formatCode="0;0;"/>
    <numFmt numFmtId="201" formatCode="0.00;0;0"/>
    <numFmt numFmtId="202" formatCode="0.0%"/>
    <numFmt numFmtId="203" formatCode="###,###,###,###.###"/>
    <numFmt numFmtId="204" formatCode="0.000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0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8"/>
      <color indexed="62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double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9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70" applyFont="1" applyAlignment="1">
      <alignment horizontal="left" vertical="center"/>
      <protection/>
    </xf>
    <xf numFmtId="0" fontId="4" fillId="0" borderId="0" xfId="70" applyFont="1">
      <alignment/>
      <protection/>
    </xf>
    <xf numFmtId="0" fontId="4" fillId="0" borderId="12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left" vertical="center"/>
      <protection/>
    </xf>
    <xf numFmtId="0" fontId="4" fillId="0" borderId="13" xfId="70" applyFont="1" applyBorder="1" applyAlignment="1">
      <alignment horizontal="right" vertical="center"/>
      <protection/>
    </xf>
    <xf numFmtId="0" fontId="4" fillId="0" borderId="14" xfId="70" applyFont="1" applyBorder="1" applyAlignment="1">
      <alignment horizontal="left" vertical="center"/>
      <protection/>
    </xf>
    <xf numFmtId="0" fontId="4" fillId="0" borderId="15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left" vertical="center"/>
      <protection/>
    </xf>
    <xf numFmtId="0" fontId="4" fillId="0" borderId="16" xfId="70" applyFont="1" applyBorder="1" applyAlignment="1">
      <alignment horizontal="right" vertical="center"/>
      <protection/>
    </xf>
    <xf numFmtId="0" fontId="4" fillId="0" borderId="17" xfId="70" applyFont="1" applyBorder="1" applyAlignment="1">
      <alignment horizontal="left" vertical="center"/>
      <protection/>
    </xf>
    <xf numFmtId="0" fontId="4" fillId="0" borderId="18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left" vertical="center"/>
      <protection/>
    </xf>
    <xf numFmtId="0" fontId="4" fillId="0" borderId="19" xfId="70" applyFont="1" applyBorder="1" applyAlignment="1">
      <alignment horizontal="right" vertical="center"/>
      <protection/>
    </xf>
    <xf numFmtId="0" fontId="4" fillId="0" borderId="20" xfId="70" applyFont="1" applyBorder="1" applyAlignment="1">
      <alignment horizontal="left" vertical="center"/>
      <protection/>
    </xf>
    <xf numFmtId="0" fontId="4" fillId="0" borderId="21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left" vertical="center"/>
      <protection/>
    </xf>
    <xf numFmtId="0" fontId="4" fillId="0" borderId="22" xfId="70" applyFont="1" applyBorder="1" applyAlignment="1">
      <alignment horizontal="center" vertical="center"/>
      <protection/>
    </xf>
    <xf numFmtId="0" fontId="4" fillId="0" borderId="23" xfId="70" applyFont="1" applyBorder="1" applyAlignment="1">
      <alignment horizontal="center" vertical="center"/>
      <protection/>
    </xf>
    <xf numFmtId="0" fontId="4" fillId="0" borderId="24" xfId="70" applyFont="1" applyBorder="1" applyAlignment="1">
      <alignment horizontal="centerContinuous" vertical="center"/>
      <protection/>
    </xf>
    <xf numFmtId="0" fontId="4" fillId="0" borderId="25" xfId="70" applyFont="1" applyBorder="1" applyAlignment="1">
      <alignment horizontal="centerContinuous" vertical="center"/>
      <protection/>
    </xf>
    <xf numFmtId="0" fontId="4" fillId="0" borderId="26" xfId="70" applyFont="1" applyBorder="1" applyAlignment="1">
      <alignment horizontal="centerContinuous" vertical="center"/>
      <protection/>
    </xf>
    <xf numFmtId="0" fontId="4" fillId="0" borderId="27" xfId="70" applyFont="1" applyBorder="1" applyAlignment="1">
      <alignment horizontal="center" vertical="center"/>
      <protection/>
    </xf>
    <xf numFmtId="0" fontId="4" fillId="0" borderId="28" xfId="70" applyFont="1" applyBorder="1" applyAlignment="1">
      <alignment horizontal="left" vertical="center"/>
      <protection/>
    </xf>
    <xf numFmtId="0" fontId="4" fillId="0" borderId="29" xfId="70" applyFont="1" applyBorder="1" applyAlignment="1">
      <alignment horizontal="left" vertical="center"/>
      <protection/>
    </xf>
    <xf numFmtId="10" fontId="4" fillId="0" borderId="30" xfId="70" applyNumberFormat="1" applyFont="1" applyBorder="1" applyAlignment="1">
      <alignment horizontal="right" vertical="center"/>
      <protection/>
    </xf>
    <xf numFmtId="0" fontId="4" fillId="0" borderId="31" xfId="70" applyFont="1" applyBorder="1" applyAlignment="1">
      <alignment horizontal="center" vertical="center"/>
      <protection/>
    </xf>
    <xf numFmtId="0" fontId="4" fillId="0" borderId="9" xfId="70" applyFont="1" applyBorder="1" applyAlignment="1">
      <alignment horizontal="left" vertical="center"/>
      <protection/>
    </xf>
    <xf numFmtId="0" fontId="4" fillId="0" borderId="32" xfId="70" applyFont="1" applyBorder="1" applyAlignment="1">
      <alignment horizontal="left" vertical="center"/>
      <protection/>
    </xf>
    <xf numFmtId="10" fontId="4" fillId="0" borderId="33" xfId="70" applyNumberFormat="1" applyFont="1" applyBorder="1" applyAlignment="1">
      <alignment horizontal="right" vertical="center"/>
      <protection/>
    </xf>
    <xf numFmtId="0" fontId="4" fillId="0" borderId="34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center" vertical="center"/>
      <protection/>
    </xf>
    <xf numFmtId="0" fontId="4" fillId="0" borderId="35" xfId="70" applyFont="1" applyBorder="1" applyAlignment="1">
      <alignment horizontal="right" vertical="center"/>
      <protection/>
    </xf>
    <xf numFmtId="0" fontId="4" fillId="0" borderId="37" xfId="70" applyFont="1" applyBorder="1" applyAlignment="1">
      <alignment horizontal="left" vertical="center"/>
      <protection/>
    </xf>
    <xf numFmtId="0" fontId="4" fillId="0" borderId="36" xfId="70" applyFont="1" applyBorder="1" applyAlignment="1">
      <alignment horizontal="right" vertical="center"/>
      <protection/>
    </xf>
    <xf numFmtId="0" fontId="4" fillId="0" borderId="38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Continuous" vertical="center"/>
      <protection/>
    </xf>
    <xf numFmtId="0" fontId="4" fillId="0" borderId="39" xfId="70" applyFont="1" applyBorder="1" applyAlignment="1">
      <alignment horizontal="center" vertical="center"/>
      <protection/>
    </xf>
    <xf numFmtId="0" fontId="4" fillId="0" borderId="40" xfId="70" applyFont="1" applyBorder="1" applyAlignment="1">
      <alignment horizontal="centerContinuous" vertical="center"/>
      <protection/>
    </xf>
    <xf numFmtId="0" fontId="4" fillId="0" borderId="41" xfId="70" applyFont="1" applyBorder="1" applyAlignment="1">
      <alignment horizontal="left" vertical="center"/>
      <protection/>
    </xf>
    <xf numFmtId="0" fontId="4" fillId="0" borderId="42" xfId="70" applyFont="1" applyBorder="1" applyAlignment="1">
      <alignment horizontal="left" vertical="center"/>
      <protection/>
    </xf>
    <xf numFmtId="0" fontId="4" fillId="0" borderId="43" xfId="70" applyFont="1" applyBorder="1" applyAlignment="1">
      <alignment horizontal="left" vertical="center"/>
      <protection/>
    </xf>
    <xf numFmtId="0" fontId="4" fillId="0" borderId="0" xfId="70" applyFont="1" applyBorder="1" applyAlignment="1">
      <alignment horizontal="left" vertical="center"/>
      <protection/>
    </xf>
    <xf numFmtId="0" fontId="4" fillId="0" borderId="44" xfId="70" applyFont="1" applyBorder="1" applyAlignment="1">
      <alignment horizontal="left" vertical="center"/>
      <protection/>
    </xf>
    <xf numFmtId="0" fontId="4" fillId="0" borderId="33" xfId="70" applyFont="1" applyBorder="1" applyAlignment="1">
      <alignment horizontal="left" vertical="center"/>
      <protection/>
    </xf>
    <xf numFmtId="0" fontId="4" fillId="0" borderId="41" xfId="70" applyFont="1" applyBorder="1" applyAlignment="1">
      <alignment horizontal="right" vertical="center"/>
      <protection/>
    </xf>
    <xf numFmtId="0" fontId="4" fillId="0" borderId="0" xfId="70" applyFont="1" applyBorder="1" applyAlignment="1">
      <alignment horizontal="right" vertical="center"/>
      <protection/>
    </xf>
    <xf numFmtId="0" fontId="4" fillId="0" borderId="45" xfId="70" applyFont="1" applyBorder="1" applyAlignment="1">
      <alignment horizontal="left" vertical="center"/>
      <protection/>
    </xf>
    <xf numFmtId="0" fontId="4" fillId="0" borderId="30" xfId="70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left" vertical="center"/>
      <protection/>
    </xf>
    <xf numFmtId="0" fontId="4" fillId="0" borderId="47" xfId="70" applyFont="1" applyBorder="1" applyAlignment="1">
      <alignment horizontal="left" vertical="center"/>
      <protection/>
    </xf>
    <xf numFmtId="0" fontId="4" fillId="0" borderId="48" xfId="70" applyFont="1" applyBorder="1" applyAlignment="1">
      <alignment horizontal="left" vertical="center"/>
      <protection/>
    </xf>
    <xf numFmtId="0" fontId="5" fillId="0" borderId="0" xfId="70" applyFont="1" applyAlignment="1">
      <alignment horizontal="left" vertical="center"/>
      <protection/>
    </xf>
    <xf numFmtId="190" fontId="4" fillId="0" borderId="25" xfId="70" applyNumberFormat="1" applyFont="1" applyBorder="1" applyAlignment="1">
      <alignment horizontal="centerContinuous" vertical="center"/>
      <protection/>
    </xf>
    <xf numFmtId="190" fontId="4" fillId="0" borderId="49" xfId="70" applyNumberFormat="1" applyFont="1" applyBorder="1" applyAlignment="1">
      <alignment horizontal="right" vertical="center"/>
      <protection/>
    </xf>
    <xf numFmtId="0" fontId="6" fillId="0" borderId="50" xfId="70" applyFont="1" applyBorder="1" applyAlignment="1">
      <alignment horizontal="center" vertical="center"/>
      <protection/>
    </xf>
    <xf numFmtId="0" fontId="6" fillId="0" borderId="51" xfId="70" applyFont="1" applyBorder="1" applyAlignment="1">
      <alignment horizontal="center" vertical="center"/>
      <protection/>
    </xf>
    <xf numFmtId="0" fontId="4" fillId="0" borderId="52" xfId="70" applyFont="1" applyBorder="1" applyAlignment="1">
      <alignment horizontal="left" vertical="center"/>
      <protection/>
    </xf>
    <xf numFmtId="49" fontId="4" fillId="0" borderId="13" xfId="70" applyNumberFormat="1" applyFont="1" applyBorder="1" applyAlignment="1">
      <alignment horizontal="right" vertical="center"/>
      <protection/>
    </xf>
    <xf numFmtId="49" fontId="4" fillId="0" borderId="16" xfId="70" applyNumberFormat="1" applyFont="1" applyBorder="1" applyAlignment="1">
      <alignment horizontal="right" vertical="center"/>
      <protection/>
    </xf>
    <xf numFmtId="49" fontId="4" fillId="0" borderId="19" xfId="70" applyNumberFormat="1" applyFont="1" applyBorder="1" applyAlignment="1">
      <alignment horizontal="right" vertical="center"/>
      <protection/>
    </xf>
    <xf numFmtId="0" fontId="4" fillId="0" borderId="12" xfId="70" applyFont="1" applyBorder="1" applyAlignment="1">
      <alignment horizontal="right" vertical="center"/>
      <protection/>
    </xf>
    <xf numFmtId="0" fontId="4" fillId="0" borderId="13" xfId="70" applyFont="1" applyBorder="1" applyAlignment="1">
      <alignment vertical="center"/>
      <protection/>
    </xf>
    <xf numFmtId="194" fontId="4" fillId="0" borderId="13" xfId="70" applyNumberFormat="1" applyFont="1" applyBorder="1" applyAlignment="1">
      <alignment horizontal="left" vertical="center"/>
      <protection/>
    </xf>
    <xf numFmtId="193" fontId="4" fillId="0" borderId="13" xfId="70" applyNumberFormat="1" applyFont="1" applyBorder="1" applyAlignment="1">
      <alignment horizontal="right" vertical="center"/>
      <protection/>
    </xf>
    <xf numFmtId="0" fontId="4" fillId="0" borderId="46" xfId="70" applyFont="1" applyBorder="1" applyAlignment="1">
      <alignment horizontal="right" vertical="center"/>
      <protection/>
    </xf>
    <xf numFmtId="0" fontId="4" fillId="0" borderId="47" xfId="70" applyFont="1" applyBorder="1" applyAlignment="1">
      <alignment vertical="center"/>
      <protection/>
    </xf>
    <xf numFmtId="194" fontId="4" fillId="0" borderId="47" xfId="70" applyNumberFormat="1" applyFont="1" applyBorder="1" applyAlignment="1">
      <alignment horizontal="left" vertical="center"/>
      <protection/>
    </xf>
    <xf numFmtId="193" fontId="4" fillId="0" borderId="47" xfId="70" applyNumberFormat="1" applyFont="1" applyBorder="1" applyAlignment="1">
      <alignment horizontal="right" vertical="center"/>
      <protection/>
    </xf>
    <xf numFmtId="0" fontId="4" fillId="0" borderId="47" xfId="70" applyFont="1" applyBorder="1" applyAlignment="1">
      <alignment horizontal="right" vertical="center"/>
      <protection/>
    </xf>
    <xf numFmtId="0" fontId="6" fillId="0" borderId="0" xfId="70" applyFont="1">
      <alignment/>
      <protection/>
    </xf>
    <xf numFmtId="49" fontId="6" fillId="0" borderId="0" xfId="70" applyNumberFormat="1" applyFont="1">
      <alignment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Alignment="1" applyProtection="1">
      <alignment/>
      <protection locked="0"/>
    </xf>
    <xf numFmtId="188" fontId="4" fillId="0" borderId="0" xfId="0" applyNumberFormat="1" applyFont="1" applyAlignment="1" applyProtection="1">
      <alignment/>
      <protection locked="0"/>
    </xf>
    <xf numFmtId="0" fontId="4" fillId="0" borderId="0" xfId="70" applyFo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6" fillId="0" borderId="0" xfId="70" applyFont="1" applyProtection="1">
      <alignment/>
      <protection locked="0"/>
    </xf>
    <xf numFmtId="49" fontId="6" fillId="0" borderId="0" xfId="70" applyNumberFormat="1" applyFo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9" fontId="4" fillId="0" borderId="0" xfId="0" applyNumberFormat="1" applyFont="1" applyAlignment="1" applyProtection="1">
      <alignment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55" xfId="0" applyFont="1" applyBorder="1" applyAlignment="1" applyProtection="1">
      <alignment horizontal="centerContinuous"/>
      <protection locked="0"/>
    </xf>
    <xf numFmtId="0" fontId="4" fillId="0" borderId="56" xfId="0" applyFont="1" applyBorder="1" applyAlignment="1" applyProtection="1">
      <alignment horizontal="centerContinuous"/>
      <protection locked="0"/>
    </xf>
    <xf numFmtId="0" fontId="4" fillId="0" borderId="57" xfId="0" applyFont="1" applyBorder="1" applyAlignment="1" applyProtection="1">
      <alignment horizontal="centerContinuous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3" xfId="0" applyNumberFormat="1" applyFont="1" applyBorder="1" applyAlignment="1" applyProtection="1">
      <alignment horizontal="center"/>
      <protection locked="0"/>
    </xf>
    <xf numFmtId="0" fontId="4" fillId="0" borderId="54" xfId="0" applyNumberFormat="1" applyFont="1" applyBorder="1" applyAlignment="1" applyProtection="1">
      <alignment horizontal="center"/>
      <protection locked="0"/>
    </xf>
    <xf numFmtId="0" fontId="4" fillId="0" borderId="58" xfId="0" applyNumberFormat="1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/>
      <protection locked="0"/>
    </xf>
    <xf numFmtId="0" fontId="4" fillId="0" borderId="62" xfId="0" applyFont="1" applyBorder="1" applyAlignment="1" applyProtection="1">
      <alignment horizontal="center"/>
      <protection locked="0"/>
    </xf>
    <xf numFmtId="0" fontId="4" fillId="0" borderId="59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 horizontal="center"/>
      <protection locked="0"/>
    </xf>
    <xf numFmtId="0" fontId="4" fillId="0" borderId="6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3" fontId="4" fillId="0" borderId="63" xfId="70" applyNumberFormat="1" applyFont="1" applyBorder="1" applyAlignment="1">
      <alignment horizontal="right" vertical="center"/>
      <protection/>
    </xf>
    <xf numFmtId="3" fontId="4" fillId="0" borderId="64" xfId="70" applyNumberFormat="1" applyFont="1" applyBorder="1" applyAlignment="1">
      <alignment horizontal="right" vertical="center"/>
      <protection/>
    </xf>
    <xf numFmtId="3" fontId="4" fillId="0" borderId="14" xfId="70" applyNumberFormat="1" applyFont="1" applyBorder="1" applyAlignment="1">
      <alignment vertical="center"/>
      <protection/>
    </xf>
    <xf numFmtId="3" fontId="4" fillId="0" borderId="48" xfId="70" applyNumberFormat="1" applyFont="1" applyBorder="1" applyAlignment="1">
      <alignment vertical="center"/>
      <protection/>
    </xf>
    <xf numFmtId="0" fontId="4" fillId="0" borderId="0" xfId="0" applyFont="1" applyAlignment="1" applyProtection="1">
      <alignment horizontal="right" vertical="top"/>
      <protection locked="0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188" fontId="4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189" fontId="4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 wrapText="1"/>
      <protection locked="0"/>
    </xf>
    <xf numFmtId="4" fontId="4" fillId="0" borderId="28" xfId="70" applyNumberFormat="1" applyFont="1" applyBorder="1" applyAlignment="1">
      <alignment horizontal="right" vertical="center"/>
      <protection/>
    </xf>
    <xf numFmtId="4" fontId="4" fillId="0" borderId="65" xfId="70" applyNumberFormat="1" applyFont="1" applyBorder="1" applyAlignment="1">
      <alignment horizontal="right" vertical="center"/>
      <protection/>
    </xf>
    <xf numFmtId="4" fontId="4" fillId="0" borderId="9" xfId="70" applyNumberFormat="1" applyFont="1" applyBorder="1" applyAlignment="1">
      <alignment horizontal="right" vertical="center"/>
      <protection/>
    </xf>
    <xf numFmtId="4" fontId="4" fillId="0" borderId="66" xfId="70" applyNumberFormat="1" applyFont="1" applyBorder="1" applyAlignment="1">
      <alignment horizontal="right" vertical="center"/>
      <protection/>
    </xf>
    <xf numFmtId="4" fontId="4" fillId="0" borderId="67" xfId="70" applyNumberFormat="1" applyFont="1" applyBorder="1" applyAlignment="1">
      <alignment horizontal="right" vertical="center"/>
      <protection/>
    </xf>
    <xf numFmtId="4" fontId="4" fillId="0" borderId="35" xfId="70" applyNumberFormat="1" applyFont="1" applyBorder="1" applyAlignment="1">
      <alignment horizontal="right" vertical="center"/>
      <protection/>
    </xf>
    <xf numFmtId="4" fontId="4" fillId="0" borderId="37" xfId="70" applyNumberFormat="1" applyFont="1" applyBorder="1" applyAlignment="1">
      <alignment horizontal="right" vertical="center"/>
      <protection/>
    </xf>
    <xf numFmtId="4" fontId="4" fillId="0" borderId="68" xfId="70" applyNumberFormat="1" applyFont="1" applyBorder="1" applyAlignment="1">
      <alignment horizontal="right" vertical="center"/>
      <protection/>
    </xf>
    <xf numFmtId="4" fontId="4" fillId="0" borderId="33" xfId="70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 applyProtection="1">
      <alignment vertical="top"/>
      <protection locked="0"/>
    </xf>
    <xf numFmtId="189" fontId="6" fillId="0" borderId="0" xfId="0" applyNumberFormat="1" applyFont="1" applyAlignment="1" applyProtection="1">
      <alignment vertical="top"/>
      <protection locked="0"/>
    </xf>
    <xf numFmtId="188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14" fontId="4" fillId="0" borderId="19" xfId="70" applyNumberFormat="1" applyFont="1" applyBorder="1" applyAlignment="1">
      <alignment horizontal="left" vertical="center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showGridLines="0" showZeros="0" zoomScalePageLayoutView="0" workbookViewId="0" topLeftCell="A1">
      <selection activeCell="F20" sqref="F20"/>
    </sheetView>
  </sheetViews>
  <sheetFormatPr defaultColWidth="9.140625" defaultRowHeight="12.75"/>
  <cols>
    <col min="1" max="1" width="0.71875" style="3" customWidth="1"/>
    <col min="2" max="2" width="3.7109375" style="3" customWidth="1"/>
    <col min="3" max="3" width="6.8515625" style="3" customWidth="1"/>
    <col min="4" max="6" width="14.00390625" style="3" customWidth="1"/>
    <col min="7" max="7" width="3.8515625" style="3" customWidth="1"/>
    <col min="8" max="8" width="22.7109375" style="3" customWidth="1"/>
    <col min="9" max="9" width="14.00390625" style="3" customWidth="1"/>
    <col min="10" max="10" width="4.28125" style="3" customWidth="1"/>
    <col min="11" max="11" width="19.7109375" style="3" customWidth="1"/>
    <col min="12" max="12" width="9.7109375" style="3" customWidth="1"/>
    <col min="13" max="13" width="14.00390625" style="3" customWidth="1"/>
    <col min="14" max="14" width="0.71875" style="3" customWidth="1"/>
    <col min="15" max="15" width="1.421875" style="3" customWidth="1"/>
    <col min="16" max="23" width="9.140625" style="3" customWidth="1"/>
    <col min="24" max="25" width="5.7109375" style="3" customWidth="1"/>
    <col min="26" max="26" width="6.57421875" style="3" customWidth="1"/>
    <col min="27" max="27" width="21.421875" style="3" customWidth="1"/>
    <col min="28" max="28" width="4.28125" style="3" customWidth="1"/>
    <col min="29" max="29" width="8.28125" style="3" customWidth="1"/>
    <col min="30" max="30" width="8.7109375" style="3" customWidth="1"/>
    <col min="31" max="16384" width="9.140625" style="3" customWidth="1"/>
  </cols>
  <sheetData>
    <row r="1" spans="2:30" ht="28.5" customHeight="1" thickBot="1">
      <c r="B1" s="2"/>
      <c r="C1" s="2"/>
      <c r="D1" s="2"/>
      <c r="E1" s="2"/>
      <c r="F1" s="2"/>
      <c r="G1" s="2"/>
      <c r="H1" s="54" t="str">
        <f>CONCATENATE(AA2," ",AB2," ",AC2," ",AD2)</f>
        <v>Krycí list rozpočtu v EUR  </v>
      </c>
      <c r="I1" s="2"/>
      <c r="J1" s="2"/>
      <c r="K1" s="2"/>
      <c r="L1" s="2"/>
      <c r="M1" s="2"/>
      <c r="Z1" s="3" t="s">
        <v>0</v>
      </c>
      <c r="AA1" s="3" t="s">
        <v>1</v>
      </c>
      <c r="AB1" s="3" t="s">
        <v>2</v>
      </c>
      <c r="AC1" s="3" t="s">
        <v>3</v>
      </c>
      <c r="AD1" s="3" t="s">
        <v>4</v>
      </c>
    </row>
    <row r="2" spans="2:30" ht="18" customHeight="1" thickTop="1">
      <c r="B2" s="4" t="s">
        <v>191</v>
      </c>
      <c r="C2" s="5"/>
      <c r="D2" s="5"/>
      <c r="E2" s="5"/>
      <c r="F2" s="5"/>
      <c r="G2" s="6"/>
      <c r="H2" s="5"/>
      <c r="I2" s="5"/>
      <c r="J2" s="6" t="s">
        <v>5</v>
      </c>
      <c r="K2" s="5"/>
      <c r="L2" s="5"/>
      <c r="M2" s="7"/>
      <c r="Z2" s="3" t="s">
        <v>6</v>
      </c>
      <c r="AA2" s="72" t="s">
        <v>7</v>
      </c>
      <c r="AB2" s="72" t="s">
        <v>8</v>
      </c>
      <c r="AC2" s="72"/>
      <c r="AD2" s="73"/>
    </row>
    <row r="3" spans="2:30" ht="18" customHeight="1">
      <c r="B3" s="8" t="s">
        <v>195</v>
      </c>
      <c r="C3" s="9"/>
      <c r="D3" s="9"/>
      <c r="E3" s="9"/>
      <c r="F3" s="9"/>
      <c r="G3" s="10" t="s">
        <v>9</v>
      </c>
      <c r="H3" s="9"/>
      <c r="I3" s="9"/>
      <c r="J3" s="10" t="s">
        <v>190</v>
      </c>
      <c r="K3" s="9"/>
      <c r="L3" s="9"/>
      <c r="M3" s="11"/>
      <c r="Z3" s="3" t="s">
        <v>10</v>
      </c>
      <c r="AA3" s="72" t="s">
        <v>11</v>
      </c>
      <c r="AB3" s="72" t="s">
        <v>8</v>
      </c>
      <c r="AC3" s="72" t="s">
        <v>12</v>
      </c>
      <c r="AD3" s="73" t="s">
        <v>13</v>
      </c>
    </row>
    <row r="4" spans="2:30" ht="18" customHeight="1" thickBot="1">
      <c r="B4" s="12" t="s">
        <v>14</v>
      </c>
      <c r="C4" s="13"/>
      <c r="D4" s="13"/>
      <c r="E4" s="13"/>
      <c r="F4" s="13"/>
      <c r="G4" s="14"/>
      <c r="H4" s="13"/>
      <c r="I4" s="13"/>
      <c r="J4" s="14" t="s">
        <v>15</v>
      </c>
      <c r="K4" s="134">
        <v>42983</v>
      </c>
      <c r="L4" s="13" t="s">
        <v>16</v>
      </c>
      <c r="M4" s="15"/>
      <c r="Z4" s="3" t="s">
        <v>17</v>
      </c>
      <c r="AA4" s="72" t="s">
        <v>18</v>
      </c>
      <c r="AB4" s="72" t="s">
        <v>8</v>
      </c>
      <c r="AC4" s="72"/>
      <c r="AD4" s="73"/>
    </row>
    <row r="5" spans="2:30" ht="18" customHeight="1" thickTop="1">
      <c r="B5" s="4" t="s">
        <v>19</v>
      </c>
      <c r="C5" s="5"/>
      <c r="D5" s="5" t="s">
        <v>20</v>
      </c>
      <c r="E5" s="5"/>
      <c r="F5" s="5"/>
      <c r="G5" s="60" t="s">
        <v>21</v>
      </c>
      <c r="H5" s="5" t="s">
        <v>22</v>
      </c>
      <c r="I5" s="5"/>
      <c r="J5" s="5" t="s">
        <v>23</v>
      </c>
      <c r="K5" s="5"/>
      <c r="L5" s="5" t="s">
        <v>24</v>
      </c>
      <c r="M5" s="7"/>
      <c r="Z5" s="3" t="s">
        <v>25</v>
      </c>
      <c r="AA5" s="72" t="s">
        <v>11</v>
      </c>
      <c r="AB5" s="72" t="s">
        <v>8</v>
      </c>
      <c r="AC5" s="72" t="s">
        <v>12</v>
      </c>
      <c r="AD5" s="73" t="s">
        <v>13</v>
      </c>
    </row>
    <row r="6" spans="2:13" ht="18" customHeight="1">
      <c r="B6" s="8" t="s">
        <v>26</v>
      </c>
      <c r="C6" s="9"/>
      <c r="D6" s="9" t="s">
        <v>27</v>
      </c>
      <c r="E6" s="9"/>
      <c r="F6" s="9"/>
      <c r="G6" s="61" t="s">
        <v>28</v>
      </c>
      <c r="H6" s="9"/>
      <c r="I6" s="9"/>
      <c r="J6" s="9" t="s">
        <v>23</v>
      </c>
      <c r="K6" s="9"/>
      <c r="L6" s="9" t="s">
        <v>24</v>
      </c>
      <c r="M6" s="11"/>
    </row>
    <row r="7" spans="2:13" ht="18" customHeight="1" thickBot="1">
      <c r="B7" s="12" t="s">
        <v>29</v>
      </c>
      <c r="C7" s="13"/>
      <c r="D7" s="13"/>
      <c r="E7" s="13"/>
      <c r="F7" s="13"/>
      <c r="G7" s="62" t="s">
        <v>28</v>
      </c>
      <c r="H7" s="13"/>
      <c r="I7" s="13"/>
      <c r="J7" s="13" t="s">
        <v>23</v>
      </c>
      <c r="K7" s="13"/>
      <c r="L7" s="13" t="s">
        <v>24</v>
      </c>
      <c r="M7" s="15"/>
    </row>
    <row r="8" spans="2:13" ht="18" customHeight="1" thickTop="1">
      <c r="B8" s="63"/>
      <c r="C8" s="64"/>
      <c r="D8" s="65"/>
      <c r="E8" s="66"/>
      <c r="F8" s="105">
        <f>IF(B8&lt;&gt;0,ROUND($M$26/B8,0),0)</f>
        <v>0</v>
      </c>
      <c r="G8" s="60"/>
      <c r="H8" s="64"/>
      <c r="I8" s="105">
        <f>IF(G8&lt;&gt;0,ROUND($M$26/G8,0),0)</f>
        <v>0</v>
      </c>
      <c r="J8" s="6"/>
      <c r="K8" s="64"/>
      <c r="L8" s="66"/>
      <c r="M8" s="107">
        <f>IF(J8&lt;&gt;0,ROUND($M$26/J8,0),0)</f>
        <v>0</v>
      </c>
    </row>
    <row r="9" spans="2:13" ht="18" customHeight="1" thickBot="1">
      <c r="B9" s="67"/>
      <c r="C9" s="68"/>
      <c r="D9" s="69"/>
      <c r="E9" s="70"/>
      <c r="F9" s="106">
        <f>IF(B9&lt;&gt;0,ROUND($M$26/B9,0),0)</f>
        <v>0</v>
      </c>
      <c r="G9" s="71"/>
      <c r="H9" s="68"/>
      <c r="I9" s="106">
        <f>IF(G9&lt;&gt;0,ROUND($M$26/G9,0),0)</f>
        <v>0</v>
      </c>
      <c r="J9" s="71"/>
      <c r="K9" s="68"/>
      <c r="L9" s="70"/>
      <c r="M9" s="108">
        <f>IF(J9&lt;&gt;0,ROUND($M$26/J9,0),0)</f>
        <v>0</v>
      </c>
    </row>
    <row r="10" spans="2:13" ht="18" customHeight="1" thickTop="1">
      <c r="B10" s="57" t="s">
        <v>30</v>
      </c>
      <c r="C10" s="17" t="s">
        <v>31</v>
      </c>
      <c r="D10" s="18" t="s">
        <v>32</v>
      </c>
      <c r="E10" s="18" t="s">
        <v>33</v>
      </c>
      <c r="F10" s="19" t="s">
        <v>34</v>
      </c>
      <c r="G10" s="57" t="s">
        <v>35</v>
      </c>
      <c r="H10" s="20" t="s">
        <v>36</v>
      </c>
      <c r="I10" s="21"/>
      <c r="J10" s="57" t="s">
        <v>37</v>
      </c>
      <c r="K10" s="20" t="s">
        <v>38</v>
      </c>
      <c r="L10" s="22"/>
      <c r="M10" s="21"/>
    </row>
    <row r="11" spans="2:13" ht="18" customHeight="1">
      <c r="B11" s="23">
        <v>1</v>
      </c>
      <c r="C11" s="24" t="s">
        <v>39</v>
      </c>
      <c r="D11" s="119">
        <f>Prehlad!H56</f>
        <v>0</v>
      </c>
      <c r="E11" s="119">
        <f>Prehlad!I56</f>
        <v>0</v>
      </c>
      <c r="F11" s="120">
        <f>D11+E11</f>
        <v>0</v>
      </c>
      <c r="G11" s="23">
        <v>6</v>
      </c>
      <c r="H11" s="24" t="s">
        <v>40</v>
      </c>
      <c r="I11" s="120">
        <v>0</v>
      </c>
      <c r="J11" s="23">
        <v>11</v>
      </c>
      <c r="K11" s="25" t="s">
        <v>41</v>
      </c>
      <c r="L11" s="26">
        <v>0</v>
      </c>
      <c r="M11" s="120">
        <v>0</v>
      </c>
    </row>
    <row r="12" spans="2:13" ht="18" customHeight="1">
      <c r="B12" s="27">
        <v>2</v>
      </c>
      <c r="C12" s="28" t="s">
        <v>42</v>
      </c>
      <c r="D12" s="121"/>
      <c r="E12" s="121"/>
      <c r="F12" s="120">
        <f>D12+E12</f>
        <v>0</v>
      </c>
      <c r="G12" s="27">
        <v>7</v>
      </c>
      <c r="H12" s="28" t="s">
        <v>43</v>
      </c>
      <c r="I12" s="122">
        <v>0</v>
      </c>
      <c r="J12" s="27">
        <v>12</v>
      </c>
      <c r="K12" s="29" t="s">
        <v>44</v>
      </c>
      <c r="L12" s="30">
        <v>0</v>
      </c>
      <c r="M12" s="122">
        <v>0</v>
      </c>
    </row>
    <row r="13" spans="2:13" ht="18" customHeight="1">
      <c r="B13" s="27">
        <v>3</v>
      </c>
      <c r="C13" s="28" t="s">
        <v>45</v>
      </c>
      <c r="D13" s="121"/>
      <c r="E13" s="121"/>
      <c r="F13" s="120">
        <f>D13+E13</f>
        <v>0</v>
      </c>
      <c r="G13" s="27">
        <v>8</v>
      </c>
      <c r="H13" s="28" t="s">
        <v>46</v>
      </c>
      <c r="I13" s="122">
        <v>0</v>
      </c>
      <c r="J13" s="27">
        <v>13</v>
      </c>
      <c r="K13" s="29" t="s">
        <v>47</v>
      </c>
      <c r="L13" s="30">
        <v>0</v>
      </c>
      <c r="M13" s="122">
        <v>0</v>
      </c>
    </row>
    <row r="14" spans="2:13" ht="18" customHeight="1" thickBot="1">
      <c r="B14" s="27">
        <v>4</v>
      </c>
      <c r="C14" s="28" t="s">
        <v>48</v>
      </c>
      <c r="D14" s="121"/>
      <c r="E14" s="121"/>
      <c r="F14" s="123">
        <f>D14+E14</f>
        <v>0</v>
      </c>
      <c r="G14" s="27">
        <v>9</v>
      </c>
      <c r="H14" s="28" t="s">
        <v>14</v>
      </c>
      <c r="I14" s="122">
        <v>0</v>
      </c>
      <c r="J14" s="27">
        <v>14</v>
      </c>
      <c r="K14" s="29" t="s">
        <v>14</v>
      </c>
      <c r="L14" s="30">
        <v>0</v>
      </c>
      <c r="M14" s="122">
        <v>0</v>
      </c>
    </row>
    <row r="15" spans="2:13" ht="18" customHeight="1" thickBot="1">
      <c r="B15" s="31">
        <v>5</v>
      </c>
      <c r="C15" s="32" t="s">
        <v>49</v>
      </c>
      <c r="D15" s="124">
        <f>SUM(D11:D14)</f>
        <v>0</v>
      </c>
      <c r="E15" s="125">
        <f>SUM(E11:E14)</f>
        <v>0</v>
      </c>
      <c r="F15" s="126">
        <f>SUM(F11:F14)</f>
        <v>0</v>
      </c>
      <c r="G15" s="33">
        <v>10</v>
      </c>
      <c r="H15" s="34" t="s">
        <v>50</v>
      </c>
      <c r="I15" s="126">
        <f>SUM(I11:I14)</f>
        <v>0</v>
      </c>
      <c r="J15" s="31">
        <v>15</v>
      </c>
      <c r="K15" s="35"/>
      <c r="L15" s="36" t="s">
        <v>51</v>
      </c>
      <c r="M15" s="126">
        <f>SUM(M11:M14)</f>
        <v>0</v>
      </c>
    </row>
    <row r="16" spans="2:13" ht="18" customHeight="1" thickTop="1">
      <c r="B16" s="37" t="s">
        <v>52</v>
      </c>
      <c r="C16" s="38"/>
      <c r="D16" s="38"/>
      <c r="E16" s="38"/>
      <c r="F16" s="39"/>
      <c r="G16" s="37" t="s">
        <v>53</v>
      </c>
      <c r="H16" s="38"/>
      <c r="I16" s="40"/>
      <c r="J16" s="57" t="s">
        <v>54</v>
      </c>
      <c r="K16" s="20" t="s">
        <v>55</v>
      </c>
      <c r="L16" s="22"/>
      <c r="M16" s="55"/>
    </row>
    <row r="17" spans="2:13" ht="18" customHeight="1">
      <c r="B17" s="41"/>
      <c r="C17" s="42" t="s">
        <v>56</v>
      </c>
      <c r="D17" s="42"/>
      <c r="E17" s="42" t="s">
        <v>57</v>
      </c>
      <c r="F17" s="43"/>
      <c r="G17" s="41"/>
      <c r="H17" s="44"/>
      <c r="I17" s="45"/>
      <c r="J17" s="27">
        <v>16</v>
      </c>
      <c r="K17" s="29" t="s">
        <v>58</v>
      </c>
      <c r="L17" s="46"/>
      <c r="M17" s="122">
        <v>0</v>
      </c>
    </row>
    <row r="18" spans="2:13" ht="18" customHeight="1">
      <c r="B18" s="47"/>
      <c r="C18" s="44" t="s">
        <v>59</v>
      </c>
      <c r="D18" s="44"/>
      <c r="E18" s="44"/>
      <c r="F18" s="48"/>
      <c r="G18" s="47"/>
      <c r="H18" s="44" t="s">
        <v>56</v>
      </c>
      <c r="I18" s="45"/>
      <c r="J18" s="27">
        <v>17</v>
      </c>
      <c r="K18" s="29" t="s">
        <v>60</v>
      </c>
      <c r="L18" s="46"/>
      <c r="M18" s="122">
        <v>0</v>
      </c>
    </row>
    <row r="19" spans="2:13" ht="18" customHeight="1">
      <c r="B19" s="47"/>
      <c r="C19" s="44"/>
      <c r="D19" s="44"/>
      <c r="E19" s="44"/>
      <c r="F19" s="48"/>
      <c r="G19" s="47"/>
      <c r="H19" s="49"/>
      <c r="I19" s="45"/>
      <c r="J19" s="27">
        <v>18</v>
      </c>
      <c r="K19" s="29" t="s">
        <v>61</v>
      </c>
      <c r="L19" s="46"/>
      <c r="M19" s="122">
        <v>0</v>
      </c>
    </row>
    <row r="20" spans="2:13" ht="18" customHeight="1" thickBot="1">
      <c r="B20" s="47"/>
      <c r="C20" s="44"/>
      <c r="D20" s="44"/>
      <c r="E20" s="44"/>
      <c r="F20" s="48"/>
      <c r="G20" s="47"/>
      <c r="H20" s="42" t="s">
        <v>57</v>
      </c>
      <c r="I20" s="45"/>
      <c r="J20" s="27">
        <v>19</v>
      </c>
      <c r="K20" s="29" t="s">
        <v>14</v>
      </c>
      <c r="L20" s="46"/>
      <c r="M20" s="122">
        <v>0</v>
      </c>
    </row>
    <row r="21" spans="2:13" ht="18" customHeight="1" thickBot="1">
      <c r="B21" s="41"/>
      <c r="C21" s="44"/>
      <c r="D21" s="44"/>
      <c r="E21" s="44"/>
      <c r="F21" s="44"/>
      <c r="G21" s="41"/>
      <c r="H21" s="44" t="s">
        <v>59</v>
      </c>
      <c r="I21" s="45"/>
      <c r="J21" s="31">
        <v>20</v>
      </c>
      <c r="K21" s="35"/>
      <c r="L21" s="36" t="s">
        <v>62</v>
      </c>
      <c r="M21" s="126">
        <f>SUM(M17:M20)</f>
        <v>0</v>
      </c>
    </row>
    <row r="22" spans="2:13" ht="18" customHeight="1" thickTop="1">
      <c r="B22" s="37" t="s">
        <v>63</v>
      </c>
      <c r="C22" s="38"/>
      <c r="D22" s="38"/>
      <c r="E22" s="38"/>
      <c r="F22" s="39"/>
      <c r="G22" s="41"/>
      <c r="H22" s="44"/>
      <c r="I22" s="45"/>
      <c r="J22" s="57" t="s">
        <v>64</v>
      </c>
      <c r="K22" s="20" t="s">
        <v>65</v>
      </c>
      <c r="L22" s="22"/>
      <c r="M22" s="55"/>
    </row>
    <row r="23" spans="2:13" ht="18" customHeight="1">
      <c r="B23" s="41"/>
      <c r="C23" s="42" t="s">
        <v>56</v>
      </c>
      <c r="D23" s="42"/>
      <c r="E23" s="42" t="s">
        <v>57</v>
      </c>
      <c r="F23" s="43"/>
      <c r="G23" s="41"/>
      <c r="H23" s="44"/>
      <c r="I23" s="45"/>
      <c r="J23" s="23">
        <v>21</v>
      </c>
      <c r="K23" s="25"/>
      <c r="L23" s="50" t="s">
        <v>66</v>
      </c>
      <c r="M23" s="120">
        <f>ROUND(F15,2)+I15+M15+M21</f>
        <v>0</v>
      </c>
    </row>
    <row r="24" spans="2:13" ht="18" customHeight="1">
      <c r="B24" s="47"/>
      <c r="C24" s="44" t="s">
        <v>59</v>
      </c>
      <c r="D24" s="44"/>
      <c r="E24" s="44"/>
      <c r="F24" s="48"/>
      <c r="G24" s="41"/>
      <c r="H24" s="44"/>
      <c r="I24" s="45"/>
      <c r="J24" s="27">
        <v>22</v>
      </c>
      <c r="K24" s="29" t="s">
        <v>67</v>
      </c>
      <c r="L24" s="127">
        <f>M23-L25</f>
        <v>0</v>
      </c>
      <c r="M24" s="122">
        <f>ROUND((L24*20)/100,2)</f>
        <v>0</v>
      </c>
    </row>
    <row r="25" spans="2:13" ht="18" customHeight="1" thickBot="1">
      <c r="B25" s="47"/>
      <c r="C25" s="44"/>
      <c r="D25" s="44"/>
      <c r="E25" s="44"/>
      <c r="F25" s="48"/>
      <c r="G25" s="41"/>
      <c r="H25" s="44"/>
      <c r="I25" s="45"/>
      <c r="J25" s="27">
        <v>23</v>
      </c>
      <c r="K25" s="29" t="s">
        <v>68</v>
      </c>
      <c r="L25" s="127">
        <f>SUMIF(Prehlad!O11:O9973,0,Prehlad!J11:J9973)</f>
        <v>0</v>
      </c>
      <c r="M25" s="122">
        <f>ROUND((L25*0)/100,1)</f>
        <v>0</v>
      </c>
    </row>
    <row r="26" spans="2:13" ht="18" customHeight="1" thickBot="1">
      <c r="B26" s="47"/>
      <c r="C26" s="44"/>
      <c r="D26" s="44"/>
      <c r="E26" s="44"/>
      <c r="F26" s="48"/>
      <c r="G26" s="41"/>
      <c r="H26" s="44"/>
      <c r="I26" s="45"/>
      <c r="J26" s="31">
        <v>24</v>
      </c>
      <c r="K26" s="35"/>
      <c r="L26" s="36" t="s">
        <v>69</v>
      </c>
      <c r="M26" s="126">
        <f>M23+M24+M25</f>
        <v>0</v>
      </c>
    </row>
    <row r="27" spans="2:13" ht="16.5" customHeight="1" thickBot="1" thickTop="1">
      <c r="B27" s="51"/>
      <c r="C27" s="52"/>
      <c r="D27" s="52"/>
      <c r="E27" s="52"/>
      <c r="F27" s="52"/>
      <c r="G27" s="51"/>
      <c r="H27" s="52"/>
      <c r="I27" s="53"/>
      <c r="J27" s="58" t="s">
        <v>70</v>
      </c>
      <c r="K27" s="59" t="s">
        <v>71</v>
      </c>
      <c r="L27" s="16"/>
      <c r="M27" s="56">
        <v>0</v>
      </c>
    </row>
    <row r="28" ht="14.25" customHeight="1" thickTop="1"/>
    <row r="29" ht="2.25" customHeight="1"/>
  </sheetData>
  <sheetProtection/>
  <printOptions horizontalCentered="1" verticalCentered="1"/>
  <pageMargins left="0.25" right="0.39" top="0.35433070866141736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8"/>
  <sheetViews>
    <sheetView showGridLines="0" tabSelected="1" zoomScalePageLayoutView="0" workbookViewId="0" topLeftCell="A1">
      <pane ySplit="10" topLeftCell="A34" activePane="bottomLeft" state="frozen"/>
      <selection pane="topLeft" activeCell="A1" sqref="A1"/>
      <selection pane="bottomLeft" activeCell="G12" sqref="G12:G58"/>
    </sheetView>
  </sheetViews>
  <sheetFormatPr defaultColWidth="9.140625" defaultRowHeight="12.75"/>
  <cols>
    <col min="1" max="1" width="4.7109375" style="109" customWidth="1"/>
    <col min="2" max="2" width="5.28125" style="110" customWidth="1"/>
    <col min="3" max="3" width="13.00390625" style="111" customWidth="1"/>
    <col min="4" max="4" width="35.7109375" style="118" customWidth="1"/>
    <col min="5" max="5" width="11.28125" style="113" customWidth="1"/>
    <col min="6" max="6" width="5.8515625" style="112" customWidth="1"/>
    <col min="7" max="7" width="9.7109375" style="114" customWidth="1"/>
    <col min="8" max="9" width="11.28125" style="114" customWidth="1"/>
    <col min="10" max="10" width="8.28125" style="114" hidden="1" customWidth="1"/>
    <col min="11" max="11" width="7.421875" style="115" customWidth="1"/>
    <col min="12" max="12" width="8.28125" style="115" customWidth="1"/>
    <col min="13" max="13" width="8.00390625" style="113" customWidth="1"/>
    <col min="14" max="14" width="7.00390625" style="113" customWidth="1"/>
    <col min="15" max="15" width="3.57421875" style="112" customWidth="1"/>
    <col min="16" max="16" width="12.7109375" style="112" hidden="1" customWidth="1"/>
    <col min="17" max="19" width="13.28125" style="113" hidden="1" customWidth="1"/>
    <col min="20" max="20" width="10.57421875" style="116" hidden="1" customWidth="1"/>
    <col min="21" max="21" width="10.28125" style="116" hidden="1" customWidth="1"/>
    <col min="22" max="22" width="0" style="116" hidden="1" customWidth="1"/>
    <col min="23" max="23" width="0" style="113" hidden="1" customWidth="1"/>
    <col min="24" max="25" width="5.7109375" style="112" hidden="1" customWidth="1"/>
    <col min="26" max="26" width="6.57421875" style="112" hidden="1" customWidth="1"/>
    <col min="27" max="27" width="24.8515625" style="112" hidden="1" customWidth="1"/>
    <col min="28" max="28" width="4.28125" style="112" hidden="1" customWidth="1"/>
    <col min="29" max="29" width="8.28125" style="117" hidden="1" customWidth="1"/>
    <col min="30" max="30" width="8.7109375" style="117" hidden="1" customWidth="1"/>
    <col min="31" max="34" width="9.140625" style="117" customWidth="1"/>
    <col min="35" max="16384" width="9.140625" style="1" customWidth="1"/>
  </cols>
  <sheetData>
    <row r="1" spans="1:34" ht="12.75">
      <c r="A1" s="74" t="s">
        <v>72</v>
      </c>
      <c r="B1" s="75"/>
      <c r="C1" s="75"/>
      <c r="D1" s="75"/>
      <c r="E1" s="75"/>
      <c r="F1" s="75"/>
      <c r="G1" s="76"/>
      <c r="H1" s="75"/>
      <c r="I1" s="74" t="s">
        <v>178</v>
      </c>
      <c r="J1" s="76"/>
      <c r="K1" s="85"/>
      <c r="L1" s="75"/>
      <c r="M1" s="75"/>
      <c r="N1" s="75"/>
      <c r="O1" s="75"/>
      <c r="P1" s="75"/>
      <c r="Q1" s="77"/>
      <c r="R1" s="77"/>
      <c r="S1" s="77"/>
      <c r="T1" s="75"/>
      <c r="U1" s="75"/>
      <c r="V1" s="75"/>
      <c r="W1" s="75"/>
      <c r="X1" s="75"/>
      <c r="Y1" s="75"/>
      <c r="Z1" s="78" t="s">
        <v>0</v>
      </c>
      <c r="AA1" s="78" t="s">
        <v>1</v>
      </c>
      <c r="AB1" s="78" t="s">
        <v>2</v>
      </c>
      <c r="AC1" s="78" t="s">
        <v>3</v>
      </c>
      <c r="AD1" s="78" t="s">
        <v>4</v>
      </c>
      <c r="AE1" s="1"/>
      <c r="AF1" s="1"/>
      <c r="AG1" s="1"/>
      <c r="AH1" s="1"/>
    </row>
    <row r="2" spans="1:34" ht="12.75">
      <c r="A2" s="74" t="s">
        <v>73</v>
      </c>
      <c r="B2" s="75"/>
      <c r="C2" s="75"/>
      <c r="D2" s="75"/>
      <c r="E2" s="75"/>
      <c r="F2" s="75"/>
      <c r="G2" s="76"/>
      <c r="H2" s="79"/>
      <c r="I2" s="74" t="s">
        <v>74</v>
      </c>
      <c r="J2" s="76"/>
      <c r="K2" s="85"/>
      <c r="L2" s="75"/>
      <c r="M2" s="75"/>
      <c r="N2" s="75"/>
      <c r="O2" s="75"/>
      <c r="P2" s="75"/>
      <c r="Q2" s="77"/>
      <c r="R2" s="77"/>
      <c r="S2" s="77"/>
      <c r="T2" s="75"/>
      <c r="U2" s="75"/>
      <c r="V2" s="75"/>
      <c r="W2" s="75"/>
      <c r="X2" s="75"/>
      <c r="Y2" s="75"/>
      <c r="Z2" s="78" t="s">
        <v>6</v>
      </c>
      <c r="AA2" s="80" t="s">
        <v>75</v>
      </c>
      <c r="AB2" s="80" t="s">
        <v>8</v>
      </c>
      <c r="AC2" s="80"/>
      <c r="AD2" s="81"/>
      <c r="AE2" s="1"/>
      <c r="AF2" s="1"/>
      <c r="AG2" s="1"/>
      <c r="AH2" s="1"/>
    </row>
    <row r="3" spans="1:34" ht="12.75">
      <c r="A3" s="74" t="s">
        <v>76</v>
      </c>
      <c r="B3" s="75"/>
      <c r="C3" s="75"/>
      <c r="D3" s="75"/>
      <c r="E3" s="75"/>
      <c r="F3" s="75"/>
      <c r="G3" s="76"/>
      <c r="H3" s="75"/>
      <c r="I3" s="74" t="s">
        <v>192</v>
      </c>
      <c r="J3" s="76"/>
      <c r="K3" s="85"/>
      <c r="L3" s="75"/>
      <c r="M3" s="75"/>
      <c r="N3" s="75"/>
      <c r="O3" s="75"/>
      <c r="P3" s="75"/>
      <c r="Q3" s="77"/>
      <c r="R3" s="77"/>
      <c r="S3" s="77"/>
      <c r="T3" s="75"/>
      <c r="U3" s="75"/>
      <c r="V3" s="75"/>
      <c r="W3" s="75"/>
      <c r="X3" s="75"/>
      <c r="Y3" s="75"/>
      <c r="Z3" s="78" t="s">
        <v>10</v>
      </c>
      <c r="AA3" s="80" t="s">
        <v>77</v>
      </c>
      <c r="AB3" s="80" t="s">
        <v>8</v>
      </c>
      <c r="AC3" s="80" t="s">
        <v>12</v>
      </c>
      <c r="AD3" s="81" t="s">
        <v>13</v>
      </c>
      <c r="AE3" s="1"/>
      <c r="AF3" s="1"/>
      <c r="AG3" s="1"/>
      <c r="AH3" s="1"/>
    </row>
    <row r="4" spans="1:34" ht="12.7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7"/>
      <c r="R4" s="77"/>
      <c r="S4" s="77"/>
      <c r="T4" s="75"/>
      <c r="U4" s="75"/>
      <c r="V4" s="75"/>
      <c r="W4" s="75"/>
      <c r="X4" s="75"/>
      <c r="Y4" s="75"/>
      <c r="Z4" s="78" t="s">
        <v>17</v>
      </c>
      <c r="AA4" s="80" t="s">
        <v>78</v>
      </c>
      <c r="AB4" s="80" t="s">
        <v>8</v>
      </c>
      <c r="AC4" s="80"/>
      <c r="AD4" s="81"/>
      <c r="AE4" s="1"/>
      <c r="AF4" s="1"/>
      <c r="AG4" s="1"/>
      <c r="AH4" s="1"/>
    </row>
    <row r="5" spans="1:34" ht="12.75">
      <c r="A5" s="74" t="s">
        <v>197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7"/>
      <c r="R5" s="77"/>
      <c r="S5" s="77"/>
      <c r="T5" s="75"/>
      <c r="U5" s="75"/>
      <c r="V5" s="75"/>
      <c r="W5" s="75"/>
      <c r="X5" s="75"/>
      <c r="Y5" s="75"/>
      <c r="Z5" s="78" t="s">
        <v>25</v>
      </c>
      <c r="AA5" s="80" t="s">
        <v>77</v>
      </c>
      <c r="AB5" s="80" t="s">
        <v>8</v>
      </c>
      <c r="AC5" s="80" t="s">
        <v>12</v>
      </c>
      <c r="AD5" s="81" t="s">
        <v>13</v>
      </c>
      <c r="AE5" s="1"/>
      <c r="AF5" s="1"/>
      <c r="AG5" s="1"/>
      <c r="AH5" s="1"/>
    </row>
    <row r="6" spans="1:34" ht="12.75">
      <c r="A6" s="74" t="s">
        <v>179</v>
      </c>
      <c r="B6" s="75" t="s">
        <v>196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7"/>
      <c r="R6" s="77"/>
      <c r="S6" s="77"/>
      <c r="T6" s="75"/>
      <c r="U6" s="75"/>
      <c r="V6" s="75"/>
      <c r="W6" s="75"/>
      <c r="X6" s="75"/>
      <c r="Y6" s="75"/>
      <c r="Z6" s="75"/>
      <c r="AA6" s="75"/>
      <c r="AB6" s="75"/>
      <c r="AC6" s="1"/>
      <c r="AD6" s="1"/>
      <c r="AE6" s="1"/>
      <c r="AF6" s="1"/>
      <c r="AG6" s="1"/>
      <c r="AH6" s="1"/>
    </row>
    <row r="7" spans="1:34" ht="12.75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7"/>
      <c r="R7" s="77"/>
      <c r="S7" s="77"/>
      <c r="T7" s="75"/>
      <c r="U7" s="75"/>
      <c r="V7" s="75"/>
      <c r="W7" s="75"/>
      <c r="X7" s="75"/>
      <c r="Y7" s="75"/>
      <c r="Z7" s="75"/>
      <c r="AA7" s="75"/>
      <c r="AB7" s="75"/>
      <c r="AC7" s="1"/>
      <c r="AD7" s="1"/>
      <c r="AE7" s="1"/>
      <c r="AF7" s="1"/>
      <c r="AG7" s="1"/>
      <c r="AH7" s="1"/>
    </row>
    <row r="8" spans="1:34" ht="14.25" thickBot="1">
      <c r="A8" s="1"/>
      <c r="B8" s="82"/>
      <c r="C8" s="83"/>
      <c r="D8" s="84" t="str">
        <f>CONCATENATE(AA2," ",AB2," ",AC2," ",AD2)</f>
        <v>Prehľad rozpočtových nákladov v EUR  </v>
      </c>
      <c r="E8" s="77"/>
      <c r="F8" s="75"/>
      <c r="G8" s="76"/>
      <c r="H8" s="76"/>
      <c r="I8" s="76"/>
      <c r="J8" s="76"/>
      <c r="K8" s="85"/>
      <c r="L8" s="85"/>
      <c r="M8" s="77"/>
      <c r="N8" s="77"/>
      <c r="O8" s="75"/>
      <c r="P8" s="75"/>
      <c r="Q8" s="77"/>
      <c r="R8" s="77"/>
      <c r="S8" s="77"/>
      <c r="T8" s="75"/>
      <c r="U8" s="75"/>
      <c r="V8" s="75"/>
      <c r="W8" s="75"/>
      <c r="X8" s="75"/>
      <c r="Y8" s="75"/>
      <c r="Z8" s="75"/>
      <c r="AA8" s="75"/>
      <c r="AB8" s="75"/>
      <c r="AC8" s="1"/>
      <c r="AD8" s="1"/>
      <c r="AE8" s="1"/>
      <c r="AF8" s="1"/>
      <c r="AG8" s="1"/>
      <c r="AH8" s="1"/>
    </row>
    <row r="9" spans="1:34" ht="13.5" thickTop="1">
      <c r="A9" s="86" t="s">
        <v>79</v>
      </c>
      <c r="B9" s="87" t="s">
        <v>80</v>
      </c>
      <c r="C9" s="87" t="s">
        <v>81</v>
      </c>
      <c r="D9" s="87" t="s">
        <v>82</v>
      </c>
      <c r="E9" s="87" t="s">
        <v>83</v>
      </c>
      <c r="F9" s="87" t="s">
        <v>84</v>
      </c>
      <c r="G9" s="87" t="s">
        <v>85</v>
      </c>
      <c r="H9" s="87" t="s">
        <v>86</v>
      </c>
      <c r="I9" s="87" t="s">
        <v>87</v>
      </c>
      <c r="J9" s="87" t="s">
        <v>88</v>
      </c>
      <c r="K9" s="88" t="s">
        <v>89</v>
      </c>
      <c r="L9" s="89"/>
      <c r="M9" s="90" t="s">
        <v>90</v>
      </c>
      <c r="N9" s="89"/>
      <c r="O9" s="91" t="s">
        <v>91</v>
      </c>
      <c r="P9" s="92" t="s">
        <v>92</v>
      </c>
      <c r="Q9" s="93" t="s">
        <v>83</v>
      </c>
      <c r="R9" s="93" t="s">
        <v>83</v>
      </c>
      <c r="S9" s="94" t="s">
        <v>83</v>
      </c>
      <c r="T9" s="104" t="s">
        <v>93</v>
      </c>
      <c r="U9" s="104" t="s">
        <v>94</v>
      </c>
      <c r="V9" s="104" t="s">
        <v>95</v>
      </c>
      <c r="W9" s="103" t="s">
        <v>96</v>
      </c>
      <c r="X9" s="103" t="s">
        <v>97</v>
      </c>
      <c r="Y9" s="103" t="s">
        <v>98</v>
      </c>
      <c r="Z9" s="75"/>
      <c r="AA9" s="75"/>
      <c r="AB9" s="75"/>
      <c r="AC9" s="1"/>
      <c r="AD9" s="1"/>
      <c r="AE9" s="1"/>
      <c r="AF9" s="1"/>
      <c r="AG9" s="1"/>
      <c r="AH9" s="1"/>
    </row>
    <row r="10" spans="1:34" ht="13.5" thickBot="1">
      <c r="A10" s="95" t="s">
        <v>99</v>
      </c>
      <c r="B10" s="96" t="s">
        <v>100</v>
      </c>
      <c r="C10" s="97"/>
      <c r="D10" s="96" t="s">
        <v>101</v>
      </c>
      <c r="E10" s="96" t="s">
        <v>102</v>
      </c>
      <c r="F10" s="96" t="s">
        <v>103</v>
      </c>
      <c r="G10" s="96" t="s">
        <v>104</v>
      </c>
      <c r="H10" s="96" t="s">
        <v>105</v>
      </c>
      <c r="I10" s="96" t="s">
        <v>33</v>
      </c>
      <c r="J10" s="96"/>
      <c r="K10" s="96" t="s">
        <v>85</v>
      </c>
      <c r="L10" s="96" t="s">
        <v>88</v>
      </c>
      <c r="M10" s="98" t="s">
        <v>85</v>
      </c>
      <c r="N10" s="96" t="s">
        <v>88</v>
      </c>
      <c r="O10" s="99" t="s">
        <v>106</v>
      </c>
      <c r="P10" s="100"/>
      <c r="Q10" s="101" t="s">
        <v>107</v>
      </c>
      <c r="R10" s="101" t="s">
        <v>108</v>
      </c>
      <c r="S10" s="102" t="s">
        <v>109</v>
      </c>
      <c r="T10" s="104" t="s">
        <v>110</v>
      </c>
      <c r="U10" s="104" t="s">
        <v>111</v>
      </c>
      <c r="V10" s="104" t="s">
        <v>112</v>
      </c>
      <c r="W10" s="103"/>
      <c r="X10" s="75"/>
      <c r="Y10" s="75"/>
      <c r="Z10" s="75"/>
      <c r="AA10" s="75"/>
      <c r="AB10" s="75"/>
      <c r="AC10" s="1"/>
      <c r="AD10" s="1"/>
      <c r="AE10" s="1"/>
      <c r="AF10" s="1"/>
      <c r="AG10" s="1"/>
      <c r="AH10" s="1"/>
    </row>
    <row r="11" ht="13.5" thickTop="1"/>
    <row r="12" ht="12.75">
      <c r="B12" s="128" t="s">
        <v>113</v>
      </c>
    </row>
    <row r="13" ht="12.75">
      <c r="B13" s="111" t="s">
        <v>114</v>
      </c>
    </row>
    <row r="14" spans="1:27" ht="25.5">
      <c r="A14" s="109">
        <v>7</v>
      </c>
      <c r="B14" s="110" t="s">
        <v>121</v>
      </c>
      <c r="C14" s="111" t="s">
        <v>122</v>
      </c>
      <c r="D14" s="118" t="s">
        <v>175</v>
      </c>
      <c r="E14" s="113">
        <v>113.4</v>
      </c>
      <c r="F14" s="112" t="s">
        <v>123</v>
      </c>
      <c r="H14" s="114">
        <f>ROUND(E14*G14,2)</f>
        <v>0</v>
      </c>
      <c r="J14" s="114">
        <f>ROUND(E14*G14,2)</f>
        <v>0</v>
      </c>
      <c r="O14" s="112">
        <v>20</v>
      </c>
      <c r="P14" s="112" t="s">
        <v>117</v>
      </c>
      <c r="V14" s="116" t="s">
        <v>64</v>
      </c>
      <c r="W14" s="113">
        <v>57.519</v>
      </c>
      <c r="Z14" s="112" t="s">
        <v>124</v>
      </c>
      <c r="AA14" s="112">
        <v>102040002001</v>
      </c>
    </row>
    <row r="15" spans="1:27" ht="12.75">
      <c r="A15" s="109">
        <v>8</v>
      </c>
      <c r="B15" s="110" t="s">
        <v>121</v>
      </c>
      <c r="C15" s="111" t="s">
        <v>125</v>
      </c>
      <c r="D15" s="118" t="s">
        <v>126</v>
      </c>
      <c r="E15" s="113">
        <v>113.4</v>
      </c>
      <c r="F15" s="112" t="s">
        <v>123</v>
      </c>
      <c r="H15" s="114">
        <f>ROUND(E15*G15,2)</f>
        <v>0</v>
      </c>
      <c r="J15" s="114">
        <f>ROUND(E15*G15,2)</f>
        <v>0</v>
      </c>
      <c r="O15" s="112">
        <v>20</v>
      </c>
      <c r="P15" s="112" t="s">
        <v>117</v>
      </c>
      <c r="V15" s="116" t="s">
        <v>64</v>
      </c>
      <c r="W15" s="113">
        <v>3.638</v>
      </c>
      <c r="Z15" s="112" t="s">
        <v>124</v>
      </c>
      <c r="AA15" s="112">
        <v>102020002009</v>
      </c>
    </row>
    <row r="16" spans="1:27" ht="12.75">
      <c r="A16" s="109">
        <v>11</v>
      </c>
      <c r="B16" s="110" t="s">
        <v>119</v>
      </c>
      <c r="C16" s="111" t="s">
        <v>127</v>
      </c>
      <c r="D16" s="118" t="s">
        <v>174</v>
      </c>
      <c r="E16" s="113">
        <v>113.4</v>
      </c>
      <c r="F16" s="112" t="s">
        <v>123</v>
      </c>
      <c r="H16" s="114">
        <f>ROUND(E16*G16,2)</f>
        <v>0</v>
      </c>
      <c r="J16" s="114">
        <f>ROUND(E16*G16,2)</f>
        <v>0</v>
      </c>
      <c r="O16" s="112">
        <v>20</v>
      </c>
      <c r="P16" s="112" t="s">
        <v>117</v>
      </c>
      <c r="V16" s="116" t="s">
        <v>64</v>
      </c>
      <c r="W16" s="113">
        <v>5.162</v>
      </c>
      <c r="Z16" s="112" t="s">
        <v>128</v>
      </c>
      <c r="AA16" s="112">
        <v>106020301002</v>
      </c>
    </row>
    <row r="17" spans="1:27" ht="12.75">
      <c r="A17" s="109">
        <v>12</v>
      </c>
      <c r="B17" s="110" t="s">
        <v>119</v>
      </c>
      <c r="C17" s="111" t="s">
        <v>129</v>
      </c>
      <c r="D17" s="118" t="s">
        <v>130</v>
      </c>
      <c r="E17" s="113">
        <v>113.4</v>
      </c>
      <c r="F17" s="112" t="s">
        <v>123</v>
      </c>
      <c r="H17" s="114">
        <f>ROUND(E17*G17,2)</f>
        <v>0</v>
      </c>
      <c r="J17" s="114">
        <f>ROUND(E17*G17,2)</f>
        <v>0</v>
      </c>
      <c r="O17" s="112">
        <v>20</v>
      </c>
      <c r="P17" s="112" t="s">
        <v>117</v>
      </c>
      <c r="V17" s="116" t="s">
        <v>64</v>
      </c>
      <c r="W17" s="113">
        <v>281.565</v>
      </c>
      <c r="Z17" s="112" t="s">
        <v>124</v>
      </c>
      <c r="AA17" s="112">
        <v>106070007002</v>
      </c>
    </row>
    <row r="18" spans="1:27" ht="12.75">
      <c r="A18" s="109">
        <v>13</v>
      </c>
      <c r="B18" s="110" t="s">
        <v>119</v>
      </c>
      <c r="C18" s="111" t="s">
        <v>131</v>
      </c>
      <c r="D18" s="118" t="s">
        <v>132</v>
      </c>
      <c r="E18" s="113">
        <v>113.4</v>
      </c>
      <c r="F18" s="112" t="s">
        <v>123</v>
      </c>
      <c r="H18" s="114">
        <f>ROUND(E18*G18,2)</f>
        <v>0</v>
      </c>
      <c r="J18" s="114">
        <f>ROUND(E18*G18,2)</f>
        <v>0</v>
      </c>
      <c r="O18" s="112">
        <v>20</v>
      </c>
      <c r="P18" s="112" t="s">
        <v>117</v>
      </c>
      <c r="V18" s="116" t="s">
        <v>64</v>
      </c>
      <c r="W18" s="113">
        <v>4.223</v>
      </c>
      <c r="Z18" s="112" t="s">
        <v>128</v>
      </c>
      <c r="AA18" s="112">
        <v>104010007001</v>
      </c>
    </row>
    <row r="20" spans="4:23" ht="12.75">
      <c r="D20" s="129" t="s">
        <v>135</v>
      </c>
      <c r="E20" s="130">
        <f>SUM(H20)</f>
        <v>0</v>
      </c>
      <c r="H20" s="130">
        <f>SUM(H14:H18)</f>
        <v>0</v>
      </c>
      <c r="I20" s="130">
        <f>SUM(I14:I18)</f>
        <v>0</v>
      </c>
      <c r="J20" s="130">
        <f>SUM(J12:J18)</f>
        <v>0</v>
      </c>
      <c r="L20" s="131">
        <f>SUM(L12:L18)</f>
        <v>0</v>
      </c>
      <c r="N20" s="132">
        <f>SUM(N14:N19)</f>
        <v>0</v>
      </c>
      <c r="W20" s="113">
        <f>SUM(W12:W18)</f>
        <v>352.107</v>
      </c>
    </row>
    <row r="22" ht="12.75">
      <c r="B22" s="111" t="s">
        <v>136</v>
      </c>
    </row>
    <row r="23" spans="1:27" ht="25.5">
      <c r="A23" s="109">
        <v>21</v>
      </c>
      <c r="B23" s="110" t="s">
        <v>121</v>
      </c>
      <c r="C23" s="111" t="s">
        <v>137</v>
      </c>
      <c r="D23" s="118" t="s">
        <v>138</v>
      </c>
      <c r="E23" s="113">
        <v>226.8</v>
      </c>
      <c r="F23" s="112" t="s">
        <v>116</v>
      </c>
      <c r="H23" s="114">
        <f>ROUND(E23*G23,2)</f>
        <v>0</v>
      </c>
      <c r="J23" s="114">
        <f>ROUND(E23*G23,2)</f>
        <v>0</v>
      </c>
      <c r="O23" s="112">
        <v>20</v>
      </c>
      <c r="P23" s="112" t="s">
        <v>117</v>
      </c>
      <c r="V23" s="116" t="s">
        <v>64</v>
      </c>
      <c r="W23" s="113">
        <v>5.392</v>
      </c>
      <c r="Z23" s="112" t="s">
        <v>124</v>
      </c>
      <c r="AA23" s="112">
        <v>108030001001</v>
      </c>
    </row>
    <row r="24" spans="4:23" ht="12.75">
      <c r="D24" s="129" t="s">
        <v>139</v>
      </c>
      <c r="E24" s="130">
        <f>J24</f>
        <v>0</v>
      </c>
      <c r="H24" s="130">
        <f>SUM(H22:H23)</f>
        <v>0</v>
      </c>
      <c r="I24" s="130">
        <f>SUM(I22:I23)</f>
        <v>0</v>
      </c>
      <c r="J24" s="130">
        <f>SUM(J22:J23)</f>
        <v>0</v>
      </c>
      <c r="L24" s="131">
        <f>SUM(L22:L23)</f>
        <v>0</v>
      </c>
      <c r="N24" s="132">
        <f>SUM(N22:N23)</f>
        <v>0</v>
      </c>
      <c r="W24" s="113">
        <f>SUM(W22:W23)</f>
        <v>5.392</v>
      </c>
    </row>
    <row r="27" ht="12.75">
      <c r="B27" s="111" t="s">
        <v>140</v>
      </c>
    </row>
    <row r="28" spans="1:27" ht="12.75">
      <c r="A28" s="109">
        <v>24</v>
      </c>
      <c r="B28" s="110" t="s">
        <v>115</v>
      </c>
      <c r="C28" s="111" t="s">
        <v>193</v>
      </c>
      <c r="D28" s="118" t="s">
        <v>194</v>
      </c>
      <c r="E28" s="113">
        <v>226.8</v>
      </c>
      <c r="F28" s="112" t="s">
        <v>116</v>
      </c>
      <c r="H28" s="114">
        <f>ROUND(E28*G28,2)</f>
        <v>0</v>
      </c>
      <c r="J28" s="114">
        <f>ROUND(E28*G28,2)</f>
        <v>0</v>
      </c>
      <c r="K28" s="115">
        <v>0.40481</v>
      </c>
      <c r="L28" s="115">
        <f>E28*K28</f>
        <v>91.81090800000001</v>
      </c>
      <c r="O28" s="112">
        <v>20</v>
      </c>
      <c r="P28" s="112" t="s">
        <v>117</v>
      </c>
      <c r="V28" s="116" t="s">
        <v>64</v>
      </c>
      <c r="W28" s="113">
        <v>5.295</v>
      </c>
      <c r="Z28" s="112" t="s">
        <v>141</v>
      </c>
      <c r="AA28" s="112">
        <v>2201010200113</v>
      </c>
    </row>
    <row r="29" spans="1:27" ht="25.5" hidden="1">
      <c r="A29" s="109">
        <v>21</v>
      </c>
      <c r="B29" s="110" t="s">
        <v>115</v>
      </c>
      <c r="C29" s="111" t="s">
        <v>142</v>
      </c>
      <c r="D29" s="118" t="s">
        <v>143</v>
      </c>
      <c r="E29" s="113">
        <v>0</v>
      </c>
      <c r="F29" s="112" t="s">
        <v>116</v>
      </c>
      <c r="H29" s="114">
        <f aca="true" t="shared" si="0" ref="H29:H38">ROUND(E29*G29,2)</f>
        <v>0</v>
      </c>
      <c r="J29" s="114">
        <f aca="true" t="shared" si="1" ref="J29:J40">ROUND(E29*G29,2)</f>
        <v>0</v>
      </c>
      <c r="K29" s="115">
        <v>0.36834</v>
      </c>
      <c r="L29" s="115">
        <f aca="true" t="shared" si="2" ref="L29:L37">E29*K29</f>
        <v>0</v>
      </c>
      <c r="O29" s="112">
        <v>20</v>
      </c>
      <c r="P29" s="112" t="s">
        <v>117</v>
      </c>
      <c r="V29" s="116" t="s">
        <v>64</v>
      </c>
      <c r="W29" s="113">
        <v>46.842</v>
      </c>
      <c r="Z29" s="112" t="s">
        <v>141</v>
      </c>
      <c r="AA29" s="112">
        <v>2201010601005</v>
      </c>
    </row>
    <row r="30" spans="1:27" ht="25.5">
      <c r="A30" s="109">
        <v>25</v>
      </c>
      <c r="B30" s="110" t="s">
        <v>115</v>
      </c>
      <c r="C30" s="111" t="s">
        <v>144</v>
      </c>
      <c r="D30" s="118" t="s">
        <v>176</v>
      </c>
      <c r="E30" s="113">
        <v>226.8</v>
      </c>
      <c r="F30" s="112" t="s">
        <v>116</v>
      </c>
      <c r="H30" s="114">
        <f t="shared" si="0"/>
        <v>0</v>
      </c>
      <c r="J30" s="114">
        <f t="shared" si="1"/>
        <v>0</v>
      </c>
      <c r="K30" s="115">
        <v>0.46166</v>
      </c>
      <c r="L30" s="115">
        <f t="shared" si="2"/>
        <v>104.70448800000001</v>
      </c>
      <c r="O30" s="112">
        <v>20</v>
      </c>
      <c r="P30" s="112" t="s">
        <v>117</v>
      </c>
      <c r="V30" s="116" t="s">
        <v>64</v>
      </c>
      <c r="W30" s="113">
        <v>31.77</v>
      </c>
      <c r="Z30" s="112" t="s">
        <v>141</v>
      </c>
      <c r="AA30" s="112">
        <v>2201010400025</v>
      </c>
    </row>
    <row r="31" spans="1:27" ht="25.5">
      <c r="A31" s="109">
        <v>27</v>
      </c>
      <c r="B31" s="110" t="s">
        <v>115</v>
      </c>
      <c r="C31" s="111" t="s">
        <v>188</v>
      </c>
      <c r="D31" s="118" t="s">
        <v>189</v>
      </c>
      <c r="E31" s="113">
        <v>0</v>
      </c>
      <c r="F31" s="112" t="s">
        <v>116</v>
      </c>
      <c r="H31" s="114">
        <f t="shared" si="0"/>
        <v>0</v>
      </c>
      <c r="J31" s="114">
        <f t="shared" si="1"/>
        <v>0</v>
      </c>
      <c r="K31" s="115">
        <v>0.07678</v>
      </c>
      <c r="L31" s="115">
        <f t="shared" si="2"/>
        <v>0</v>
      </c>
      <c r="O31" s="112">
        <v>20</v>
      </c>
      <c r="P31" s="112" t="s">
        <v>117</v>
      </c>
      <c r="V31" s="116" t="s">
        <v>64</v>
      </c>
      <c r="W31" s="113">
        <v>55.209</v>
      </c>
      <c r="Z31" s="112" t="s">
        <v>141</v>
      </c>
      <c r="AA31" s="112">
        <v>220305390</v>
      </c>
    </row>
    <row r="32" spans="1:27" ht="25.5" hidden="1">
      <c r="A32" s="109">
        <v>24</v>
      </c>
      <c r="B32" s="110" t="s">
        <v>115</v>
      </c>
      <c r="C32" s="111" t="s">
        <v>145</v>
      </c>
      <c r="D32" s="118" t="s">
        <v>146</v>
      </c>
      <c r="E32" s="113">
        <v>0</v>
      </c>
      <c r="F32" s="112" t="s">
        <v>116</v>
      </c>
      <c r="H32" s="114">
        <f t="shared" si="0"/>
        <v>0</v>
      </c>
      <c r="J32" s="114">
        <f t="shared" si="1"/>
        <v>0</v>
      </c>
      <c r="K32" s="115">
        <v>0.30361</v>
      </c>
      <c r="L32" s="115">
        <f t="shared" si="2"/>
        <v>0</v>
      </c>
      <c r="O32" s="112">
        <v>20</v>
      </c>
      <c r="P32" s="112" t="s">
        <v>117</v>
      </c>
      <c r="V32" s="116" t="s">
        <v>64</v>
      </c>
      <c r="W32" s="113">
        <v>4.202</v>
      </c>
      <c r="Z32" s="112" t="s">
        <v>147</v>
      </c>
      <c r="AA32" s="112">
        <v>2201020200004</v>
      </c>
    </row>
    <row r="33" spans="1:27" ht="25.5" hidden="1">
      <c r="A33" s="109">
        <v>25</v>
      </c>
      <c r="B33" s="110" t="s">
        <v>115</v>
      </c>
      <c r="C33" s="111" t="s">
        <v>148</v>
      </c>
      <c r="D33" s="118" t="s">
        <v>149</v>
      </c>
      <c r="E33" s="113">
        <v>0</v>
      </c>
      <c r="F33" s="112" t="s">
        <v>116</v>
      </c>
      <c r="H33" s="114">
        <f t="shared" si="0"/>
        <v>0</v>
      </c>
      <c r="J33" s="114">
        <f t="shared" si="1"/>
        <v>0</v>
      </c>
      <c r="K33" s="115">
        <v>0.00071</v>
      </c>
      <c r="L33" s="115">
        <f t="shared" si="2"/>
        <v>0</v>
      </c>
      <c r="O33" s="112">
        <v>20</v>
      </c>
      <c r="P33" s="112" t="s">
        <v>117</v>
      </c>
      <c r="V33" s="116" t="s">
        <v>64</v>
      </c>
      <c r="W33" s="113">
        <v>1.802</v>
      </c>
      <c r="Z33" s="112" t="s">
        <v>147</v>
      </c>
      <c r="AA33" s="112">
        <v>2203033003001</v>
      </c>
    </row>
    <row r="34" spans="1:27" ht="25.5">
      <c r="A34" s="109">
        <v>28</v>
      </c>
      <c r="B34" s="110" t="s">
        <v>115</v>
      </c>
      <c r="C34" s="111" t="s">
        <v>148</v>
      </c>
      <c r="D34" s="118" t="s">
        <v>149</v>
      </c>
      <c r="E34" s="113">
        <v>226.8</v>
      </c>
      <c r="F34" s="112" t="s">
        <v>116</v>
      </c>
      <c r="H34" s="114">
        <f>ROUND(E34*G34,2)</f>
        <v>0</v>
      </c>
      <c r="J34" s="114">
        <f>ROUND(E34*G34,2)</f>
        <v>0</v>
      </c>
      <c r="K34" s="115">
        <v>0.00071</v>
      </c>
      <c r="L34" s="115">
        <f>E34*K34</f>
        <v>0.161028</v>
      </c>
      <c r="O34" s="112">
        <v>20</v>
      </c>
      <c r="P34" s="112" t="s">
        <v>117</v>
      </c>
      <c r="V34" s="116" t="s">
        <v>64</v>
      </c>
      <c r="W34" s="113">
        <v>7.056</v>
      </c>
      <c r="Z34" s="112" t="s">
        <v>147</v>
      </c>
      <c r="AA34" s="112">
        <v>2203033003001</v>
      </c>
    </row>
    <row r="35" spans="1:27" ht="25.5">
      <c r="A35" s="109">
        <v>30</v>
      </c>
      <c r="B35" s="110" t="s">
        <v>115</v>
      </c>
      <c r="C35" s="111" t="s">
        <v>150</v>
      </c>
      <c r="D35" s="118" t="s">
        <v>177</v>
      </c>
      <c r="E35" s="113">
        <v>226.8</v>
      </c>
      <c r="F35" s="112" t="s">
        <v>116</v>
      </c>
      <c r="H35" s="114">
        <f t="shared" si="0"/>
        <v>0</v>
      </c>
      <c r="J35" s="114">
        <f t="shared" si="1"/>
        <v>0</v>
      </c>
      <c r="K35" s="115">
        <v>0.1037</v>
      </c>
      <c r="L35" s="115">
        <f t="shared" si="2"/>
        <v>23.519160000000003</v>
      </c>
      <c r="O35" s="112">
        <v>20</v>
      </c>
      <c r="P35" s="112" t="s">
        <v>117</v>
      </c>
      <c r="V35" s="116" t="s">
        <v>64</v>
      </c>
      <c r="W35" s="113">
        <v>130.536</v>
      </c>
      <c r="Z35" s="112" t="s">
        <v>147</v>
      </c>
      <c r="AA35" s="112" t="s">
        <v>117</v>
      </c>
    </row>
    <row r="36" spans="1:27" ht="25.5">
      <c r="A36" s="109">
        <v>31</v>
      </c>
      <c r="B36" s="110" t="s">
        <v>115</v>
      </c>
      <c r="C36" s="111" t="s">
        <v>151</v>
      </c>
      <c r="D36" s="118" t="s">
        <v>152</v>
      </c>
      <c r="E36" s="113">
        <v>226.8</v>
      </c>
      <c r="F36" s="112" t="s">
        <v>116</v>
      </c>
      <c r="H36" s="114">
        <f t="shared" si="0"/>
        <v>0</v>
      </c>
      <c r="J36" s="114">
        <f t="shared" si="1"/>
        <v>0</v>
      </c>
      <c r="K36" s="115">
        <v>0.17726</v>
      </c>
      <c r="L36" s="115">
        <f t="shared" si="2"/>
        <v>40.202568</v>
      </c>
      <c r="O36" s="112">
        <v>20</v>
      </c>
      <c r="P36" s="112" t="s">
        <v>117</v>
      </c>
      <c r="V36" s="116" t="s">
        <v>64</v>
      </c>
      <c r="W36" s="113">
        <v>34.775</v>
      </c>
      <c r="Z36" s="112" t="s">
        <v>147</v>
      </c>
      <c r="AA36" s="112">
        <v>2203064005213</v>
      </c>
    </row>
    <row r="37" spans="1:27" ht="25.5">
      <c r="A37" s="109">
        <v>32</v>
      </c>
      <c r="B37" s="110" t="s">
        <v>115</v>
      </c>
      <c r="C37" s="111" t="s">
        <v>180</v>
      </c>
      <c r="D37" s="118" t="s">
        <v>181</v>
      </c>
      <c r="E37" s="113">
        <v>0</v>
      </c>
      <c r="F37" s="112" t="s">
        <v>116</v>
      </c>
      <c r="H37" s="114">
        <f t="shared" si="0"/>
        <v>0</v>
      </c>
      <c r="J37" s="114">
        <f t="shared" si="1"/>
        <v>0</v>
      </c>
      <c r="K37" s="115">
        <v>0.074</v>
      </c>
      <c r="L37" s="115">
        <f t="shared" si="2"/>
        <v>0</v>
      </c>
      <c r="O37" s="112">
        <v>20</v>
      </c>
      <c r="P37" s="112" t="s">
        <v>117</v>
      </c>
      <c r="V37" s="116" t="s">
        <v>64</v>
      </c>
      <c r="Z37" s="112" t="s">
        <v>147</v>
      </c>
      <c r="AA37" s="112">
        <v>220402</v>
      </c>
    </row>
    <row r="38" spans="1:27" ht="12.75">
      <c r="A38" s="109">
        <v>33</v>
      </c>
      <c r="B38" s="110" t="s">
        <v>115</v>
      </c>
      <c r="C38" s="111" t="s">
        <v>182</v>
      </c>
      <c r="D38" s="118" t="s">
        <v>183</v>
      </c>
      <c r="E38" s="113">
        <v>0</v>
      </c>
      <c r="F38" s="112" t="s">
        <v>116</v>
      </c>
      <c r="H38" s="114">
        <f t="shared" si="0"/>
        <v>0</v>
      </c>
      <c r="J38" s="114">
        <f t="shared" si="1"/>
        <v>0</v>
      </c>
      <c r="O38" s="112">
        <v>20</v>
      </c>
      <c r="P38" s="112" t="s">
        <v>117</v>
      </c>
      <c r="V38" s="116" t="s">
        <v>64</v>
      </c>
      <c r="Z38" s="112" t="s">
        <v>147</v>
      </c>
      <c r="AA38" s="112">
        <v>220402</v>
      </c>
    </row>
    <row r="39" spans="1:27" ht="12.75">
      <c r="A39" s="109">
        <v>34</v>
      </c>
      <c r="B39" s="110" t="s">
        <v>133</v>
      </c>
      <c r="C39" s="111" t="s">
        <v>184</v>
      </c>
      <c r="D39" s="118" t="s">
        <v>185</v>
      </c>
      <c r="E39" s="113">
        <v>0</v>
      </c>
      <c r="F39" s="112" t="s">
        <v>116</v>
      </c>
      <c r="I39" s="114">
        <f>ROUND(E39*G39,2)</f>
        <v>0</v>
      </c>
      <c r="J39" s="114">
        <f t="shared" si="1"/>
        <v>0</v>
      </c>
      <c r="K39" s="115">
        <v>0.135</v>
      </c>
      <c r="L39" s="115">
        <f>E39*K39</f>
        <v>0</v>
      </c>
      <c r="O39" s="112">
        <v>20</v>
      </c>
      <c r="P39" s="112" t="s">
        <v>117</v>
      </c>
      <c r="V39" s="116" t="s">
        <v>64</v>
      </c>
      <c r="Z39" s="112" t="s">
        <v>155</v>
      </c>
      <c r="AA39" s="112" t="s">
        <v>117</v>
      </c>
    </row>
    <row r="40" spans="1:27" ht="12.75">
      <c r="A40" s="109">
        <v>35</v>
      </c>
      <c r="B40" s="110" t="s">
        <v>133</v>
      </c>
      <c r="C40" s="111" t="s">
        <v>186</v>
      </c>
      <c r="D40" s="118" t="s">
        <v>187</v>
      </c>
      <c r="E40" s="113">
        <v>0</v>
      </c>
      <c r="F40" s="112" t="s">
        <v>116</v>
      </c>
      <c r="I40" s="114">
        <f>ROUND(E40*G40,2)</f>
        <v>0</v>
      </c>
      <c r="J40" s="114">
        <f t="shared" si="1"/>
        <v>0</v>
      </c>
      <c r="K40" s="115">
        <v>0.135</v>
      </c>
      <c r="L40" s="115">
        <f>E40*K40</f>
        <v>0</v>
      </c>
      <c r="O40" s="112">
        <v>20</v>
      </c>
      <c r="P40" s="112" t="s">
        <v>117</v>
      </c>
      <c r="V40" s="116" t="s">
        <v>64</v>
      </c>
      <c r="Z40" s="112" t="s">
        <v>155</v>
      </c>
      <c r="AA40" s="112" t="s">
        <v>117</v>
      </c>
    </row>
    <row r="42" spans="4:23" ht="12.75">
      <c r="D42" s="129" t="s">
        <v>153</v>
      </c>
      <c r="E42" s="130">
        <f>SUM(H42++I42)</f>
        <v>0</v>
      </c>
      <c r="H42" s="130">
        <f>SUM(H28:H41)</f>
        <v>0</v>
      </c>
      <c r="I42" s="130">
        <f>SUM(I39:I41)</f>
        <v>0</v>
      </c>
      <c r="J42" s="130">
        <f>SUM(J27:J36)</f>
        <v>0</v>
      </c>
      <c r="L42" s="131">
        <f>SUM(L28:M41)</f>
        <v>260.398152</v>
      </c>
      <c r="N42" s="132">
        <f>SUM(N27:N36)</f>
        <v>0</v>
      </c>
      <c r="W42" s="113">
        <f>SUM(W27:W36)</f>
        <v>317.48699999999997</v>
      </c>
    </row>
    <row r="44" spans="2:5" ht="12.75">
      <c r="B44" s="111"/>
      <c r="D44" s="111"/>
      <c r="E44" s="111"/>
    </row>
    <row r="45" ht="12.75">
      <c r="B45" s="111" t="s">
        <v>154</v>
      </c>
    </row>
    <row r="46" spans="1:27" ht="25.5">
      <c r="A46" s="109">
        <v>59</v>
      </c>
      <c r="B46" s="110" t="s">
        <v>115</v>
      </c>
      <c r="C46" s="111" t="s">
        <v>156</v>
      </c>
      <c r="D46" s="118" t="s">
        <v>157</v>
      </c>
      <c r="E46" s="113">
        <v>125</v>
      </c>
      <c r="F46" s="112" t="s">
        <v>120</v>
      </c>
      <c r="H46" s="114">
        <f aca="true" t="shared" si="3" ref="H46:H53">ROUND(E46*G46,2)</f>
        <v>0</v>
      </c>
      <c r="J46" s="114">
        <f aca="true" t="shared" si="4" ref="J46:J53">ROUND(E46*G46,2)</f>
        <v>0</v>
      </c>
      <c r="K46" s="115">
        <v>0.0043</v>
      </c>
      <c r="L46" s="115">
        <f>E46*K46</f>
        <v>0.5375</v>
      </c>
      <c r="O46" s="112">
        <v>20</v>
      </c>
      <c r="P46" s="112" t="s">
        <v>117</v>
      </c>
      <c r="V46" s="116" t="s">
        <v>64</v>
      </c>
      <c r="W46" s="113">
        <v>19.769</v>
      </c>
      <c r="Z46" s="112" t="s">
        <v>147</v>
      </c>
      <c r="AA46" s="112">
        <v>2225108202002</v>
      </c>
    </row>
    <row r="47" spans="1:27" ht="25.5">
      <c r="A47" s="109">
        <v>60</v>
      </c>
      <c r="B47" s="110" t="s">
        <v>119</v>
      </c>
      <c r="C47" s="111" t="s">
        <v>158</v>
      </c>
      <c r="D47" s="118" t="s">
        <v>159</v>
      </c>
      <c r="E47" s="113">
        <v>125</v>
      </c>
      <c r="F47" s="112" t="s">
        <v>120</v>
      </c>
      <c r="H47" s="114">
        <f t="shared" si="3"/>
        <v>0</v>
      </c>
      <c r="J47" s="114">
        <f t="shared" si="4"/>
        <v>0</v>
      </c>
      <c r="O47" s="112">
        <v>20</v>
      </c>
      <c r="P47" s="112" t="s">
        <v>117</v>
      </c>
      <c r="V47" s="116" t="s">
        <v>64</v>
      </c>
      <c r="W47" s="113">
        <v>20.737</v>
      </c>
      <c r="Z47" s="112" t="s">
        <v>147</v>
      </c>
      <c r="AA47" s="112">
        <v>2203900000001</v>
      </c>
    </row>
    <row r="48" spans="1:27" ht="25.5">
      <c r="A48" s="109">
        <v>61</v>
      </c>
      <c r="B48" s="110" t="s">
        <v>119</v>
      </c>
      <c r="C48" s="111" t="s">
        <v>160</v>
      </c>
      <c r="D48" s="118" t="s">
        <v>161</v>
      </c>
      <c r="E48" s="113">
        <v>125</v>
      </c>
      <c r="F48" s="112" t="s">
        <v>120</v>
      </c>
      <c r="H48" s="114">
        <f t="shared" si="3"/>
        <v>0</v>
      </c>
      <c r="J48" s="114">
        <f t="shared" si="4"/>
        <v>0</v>
      </c>
      <c r="K48" s="115">
        <v>2E-05</v>
      </c>
      <c r="L48" s="115">
        <f>E48*K48</f>
        <v>0.0025</v>
      </c>
      <c r="O48" s="112">
        <v>20</v>
      </c>
      <c r="P48" s="112" t="s">
        <v>117</v>
      </c>
      <c r="V48" s="116" t="s">
        <v>64</v>
      </c>
      <c r="W48" s="113">
        <v>18.88</v>
      </c>
      <c r="Z48" s="112" t="s">
        <v>147</v>
      </c>
      <c r="AA48" s="112">
        <v>509046201240</v>
      </c>
    </row>
    <row r="49" spans="1:27" ht="25.5" hidden="1">
      <c r="A49" s="109">
        <v>45</v>
      </c>
      <c r="B49" s="110" t="s">
        <v>121</v>
      </c>
      <c r="C49" s="111" t="s">
        <v>162</v>
      </c>
      <c r="D49" s="118" t="s">
        <v>163</v>
      </c>
      <c r="E49" s="113">
        <v>0</v>
      </c>
      <c r="F49" s="112" t="s">
        <v>120</v>
      </c>
      <c r="H49" s="114">
        <f t="shared" si="3"/>
        <v>0</v>
      </c>
      <c r="J49" s="114">
        <f t="shared" si="4"/>
        <v>0</v>
      </c>
      <c r="O49" s="112">
        <v>20</v>
      </c>
      <c r="P49" s="112" t="s">
        <v>117</v>
      </c>
      <c r="V49" s="116" t="s">
        <v>64</v>
      </c>
      <c r="W49" s="113">
        <v>290.387</v>
      </c>
      <c r="Z49" s="112" t="s">
        <v>147</v>
      </c>
      <c r="AA49" s="112">
        <v>2225159400813</v>
      </c>
    </row>
    <row r="50" spans="1:27" ht="12.75" hidden="1">
      <c r="A50" s="109">
        <v>46</v>
      </c>
      <c r="B50" s="110" t="s">
        <v>164</v>
      </c>
      <c r="C50" s="111" t="s">
        <v>165</v>
      </c>
      <c r="D50" s="118" t="s">
        <v>166</v>
      </c>
      <c r="E50" s="113">
        <v>0</v>
      </c>
      <c r="F50" s="112" t="s">
        <v>123</v>
      </c>
      <c r="H50" s="114">
        <f t="shared" si="3"/>
        <v>0</v>
      </c>
      <c r="J50" s="114">
        <f t="shared" si="4"/>
        <v>0</v>
      </c>
      <c r="M50" s="113">
        <v>2</v>
      </c>
      <c r="N50" s="113">
        <f>E50*M50</f>
        <v>0</v>
      </c>
      <c r="O50" s="112">
        <v>20</v>
      </c>
      <c r="P50" s="112" t="s">
        <v>117</v>
      </c>
      <c r="V50" s="116" t="s">
        <v>64</v>
      </c>
      <c r="W50" s="113">
        <v>2.642</v>
      </c>
      <c r="Z50" s="112" t="s">
        <v>118</v>
      </c>
      <c r="AA50" s="112">
        <v>501010400001</v>
      </c>
    </row>
    <row r="51" spans="1:27" ht="25.5" hidden="1">
      <c r="A51" s="109">
        <v>45</v>
      </c>
      <c r="B51" s="110" t="s">
        <v>121</v>
      </c>
      <c r="C51" s="111" t="s">
        <v>162</v>
      </c>
      <c r="D51" s="118" t="s">
        <v>163</v>
      </c>
      <c r="E51" s="113">
        <v>0</v>
      </c>
      <c r="F51" s="112" t="s">
        <v>120</v>
      </c>
      <c r="H51" s="114">
        <f t="shared" si="3"/>
        <v>0</v>
      </c>
      <c r="J51" s="114">
        <f t="shared" si="4"/>
        <v>0</v>
      </c>
      <c r="O51" s="112">
        <v>20</v>
      </c>
      <c r="P51" s="112" t="s">
        <v>117</v>
      </c>
      <c r="V51" s="116" t="s">
        <v>64</v>
      </c>
      <c r="W51" s="113">
        <v>290.387</v>
      </c>
      <c r="Z51" s="112" t="s">
        <v>147</v>
      </c>
      <c r="AA51" s="112">
        <v>2225159400813</v>
      </c>
    </row>
    <row r="52" spans="1:27" ht="25.5" hidden="1">
      <c r="A52" s="109">
        <v>50</v>
      </c>
      <c r="B52" s="110" t="s">
        <v>119</v>
      </c>
      <c r="C52" s="111" t="s">
        <v>167</v>
      </c>
      <c r="D52" s="118" t="s">
        <v>168</v>
      </c>
      <c r="E52" s="113">
        <v>0</v>
      </c>
      <c r="F52" s="112" t="s">
        <v>134</v>
      </c>
      <c r="H52" s="114">
        <f t="shared" si="3"/>
        <v>0</v>
      </c>
      <c r="J52" s="114">
        <f t="shared" si="4"/>
        <v>0</v>
      </c>
      <c r="O52" s="112">
        <v>20</v>
      </c>
      <c r="P52" s="112" t="s">
        <v>117</v>
      </c>
      <c r="V52" s="116" t="s">
        <v>64</v>
      </c>
      <c r="Z52" s="112" t="s">
        <v>118</v>
      </c>
      <c r="AA52" s="112">
        <v>50803</v>
      </c>
    </row>
    <row r="53" spans="1:27" ht="25.5">
      <c r="A53" s="109">
        <v>67</v>
      </c>
      <c r="B53" s="110" t="s">
        <v>115</v>
      </c>
      <c r="C53" s="111" t="s">
        <v>169</v>
      </c>
      <c r="D53" s="118" t="s">
        <v>170</v>
      </c>
      <c r="E53" s="113">
        <v>260.938</v>
      </c>
      <c r="F53" s="112" t="s">
        <v>134</v>
      </c>
      <c r="H53" s="114">
        <f t="shared" si="3"/>
        <v>0</v>
      </c>
      <c r="J53" s="114">
        <f t="shared" si="4"/>
        <v>0</v>
      </c>
      <c r="O53" s="112">
        <v>20</v>
      </c>
      <c r="P53" s="112" t="s">
        <v>117</v>
      </c>
      <c r="V53" s="116" t="s">
        <v>64</v>
      </c>
      <c r="W53" s="113">
        <v>35.877</v>
      </c>
      <c r="Z53" s="112" t="s">
        <v>147</v>
      </c>
      <c r="AA53" s="112">
        <v>2299220300101</v>
      </c>
    </row>
    <row r="54" spans="4:23" ht="12.75">
      <c r="D54" s="129" t="s">
        <v>171</v>
      </c>
      <c r="E54" s="130">
        <f>SUM(H54+I54)</f>
        <v>0</v>
      </c>
      <c r="H54" s="130">
        <f>SUM(H45:H53)</f>
        <v>0</v>
      </c>
      <c r="I54" s="130">
        <f>SUM(I46:I53)</f>
        <v>0</v>
      </c>
      <c r="J54" s="130">
        <f>SUM(J44:J53)</f>
        <v>0</v>
      </c>
      <c r="L54" s="131">
        <f>SUM(L46:L53)</f>
        <v>0.5399999999999999</v>
      </c>
      <c r="N54" s="132">
        <f>SUM(N46:N53)</f>
        <v>0</v>
      </c>
      <c r="W54" s="113">
        <f>SUM(W44:W53)</f>
        <v>678.679</v>
      </c>
    </row>
    <row r="56" spans="4:23" ht="12.75">
      <c r="D56" s="129" t="s">
        <v>172</v>
      </c>
      <c r="E56" s="130">
        <f>SUM(H56+I56)</f>
        <v>0</v>
      </c>
      <c r="H56" s="130">
        <f>SUM(H20+H24+H42+H54)</f>
        <v>0</v>
      </c>
      <c r="I56" s="130">
        <f>SUM(I14:I54)</f>
        <v>0</v>
      </c>
      <c r="J56" s="130" t="e">
        <f>+J20+J24+#REF!+J42+#REF!+J54</f>
        <v>#REF!</v>
      </c>
      <c r="L56" s="131">
        <f>SUM(L20+L24+L42+L54)</f>
        <v>260.938152</v>
      </c>
      <c r="N56" s="132">
        <f>SUM(N14:N54)</f>
        <v>0</v>
      </c>
      <c r="W56" s="113" t="e">
        <f>+W20+W24+#REF!+W42+#REF!+W54</f>
        <v>#REF!</v>
      </c>
    </row>
    <row r="58" spans="4:23" ht="12.75">
      <c r="D58" s="133" t="s">
        <v>173</v>
      </c>
      <c r="E58" s="130">
        <f>SUM(E56)</f>
        <v>0</v>
      </c>
      <c r="H58" s="130">
        <f>+H56</f>
        <v>0</v>
      </c>
      <c r="I58" s="130">
        <f>+I56</f>
        <v>0</v>
      </c>
      <c r="J58" s="130" t="e">
        <f>+J56</f>
        <v>#REF!</v>
      </c>
      <c r="L58" s="131">
        <f>+L56</f>
        <v>260.938152</v>
      </c>
      <c r="N58" s="132">
        <f>+N56</f>
        <v>0</v>
      </c>
      <c r="W58" s="113" t="e">
        <f>+W56</f>
        <v>#REF!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Narrow,Normálne"&amp;8Strana&amp;"Arial,Normálne"&amp;10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Alojz</dc:creator>
  <cp:keywords/>
  <dc:description/>
  <cp:lastModifiedBy>NATŠIN Vladimir</cp:lastModifiedBy>
  <cp:lastPrinted>2017-08-14T13:57:28Z</cp:lastPrinted>
  <dcterms:created xsi:type="dcterms:W3CDTF">1999-04-06T07:39:42Z</dcterms:created>
  <dcterms:modified xsi:type="dcterms:W3CDTF">2017-09-06T13:01:38Z</dcterms:modified>
  <cp:category/>
  <cp:version/>
  <cp:contentType/>
  <cp:contentStatus/>
</cp:coreProperties>
</file>