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'Prehlad'!$A:$O</definedName>
  </definedNames>
  <calcPr fullCalcOnLoad="1"/>
</workbook>
</file>

<file path=xl/sharedStrings.xml><?xml version="1.0" encoding="utf-8"?>
<sst xmlns="http://schemas.openxmlformats.org/spreadsheetml/2006/main" count="512" uniqueCount="252">
  <si>
    <t>V module</t>
  </si>
  <si>
    <t>Hlavička1</t>
  </si>
  <si>
    <t>Mena</t>
  </si>
  <si>
    <t>Hlavička2</t>
  </si>
  <si>
    <t>Obdobie</t>
  </si>
  <si>
    <t>Rozpočet: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</si>
  <si>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</si>
  <si>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</si>
  <si>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</si>
  <si>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</si>
  <si>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</si>
  <si>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</si>
  <si>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</si>
  <si>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</si>
  <si>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</si>
  <si>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</si>
  <si>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</si>
  <si>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</si>
  <si>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</si>
  <si>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</si>
  <si>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</si>
  <si>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</si>
  <si>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</si>
  <si>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</si>
  <si>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>DIČ:</t>
  </si>
  <si>
    <t>VF</t>
  </si>
  <si>
    <t xml:space="preserve"> Dodávateľ:</t>
  </si>
  <si>
    <t>bude určený výberom</t>
  </si>
  <si>
    <t xml:space="preserve">     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</si>
  <si>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</si>
  <si>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</si>
  <si>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</si>
  <si>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</si>
  <si>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</si>
  <si>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</si>
  <si>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</si>
  <si>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</si>
  <si>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</si>
  <si>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</si>
  <si>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</si>
  <si>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</si>
  <si>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</si>
  <si>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</si>
  <si>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</si>
  <si>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</si>
  <si>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</si>
  <si>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</si>
  <si>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</si>
  <si>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</si>
  <si>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</si>
  <si>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</si>
  <si>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</si>
  <si>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</si>
  <si>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</si>
  <si>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</si>
  <si>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</si>
  <si>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</si>
  <si>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</si>
  <si>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</si>
  <si>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</si>
  <si>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</si>
  <si>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</si>
  <si>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</si>
  <si>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</si>
  <si>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</si>
  <si>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</si>
  <si>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</si>
  <si>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</si>
  <si>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</si>
  <si>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</si>
  <si>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</si>
  <si>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</si>
  <si>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</si>
  <si>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</si>
  <si>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 xml:space="preserve">JKSO : </t>
  </si>
  <si>
    <t>Prehľad rozpočtových nákladov v</t>
  </si>
  <si>
    <t>Dodávateľ: bude určený výberom</t>
  </si>
  <si>
    <t>Súpis vykonaných prác a dodávok v</t>
  </si>
  <si>
    <t>Prehľad kalkulovaných nákladov v</t>
  </si>
  <si>
    <t>Zákamenné- Filipčík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</si>
  <si>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</si>
  <si>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</si>
  <si>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</si>
  <si>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</si>
  <si>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</si>
  <si>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</si>
  <si>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</si>
  <si>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</si>
  <si>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</si>
  <si>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</si>
  <si>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</si>
  <si>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</si>
  <si>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</si>
  <si>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</si>
  <si>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</si>
  <si>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</si>
  <si>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</si>
  <si>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</si>
  <si>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</si>
  <si>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</si>
  <si>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</si>
  <si>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</si>
  <si>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</si>
  <si>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</si>
  <si>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</si>
  <si>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</si>
  <si>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</si>
  <si>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</si>
  <si>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</si>
  <si>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</si>
  <si>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</si>
  <si>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</si>
  <si>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</si>
  <si>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</si>
  <si>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</si>
  <si>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</si>
  <si>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221</t>
  </si>
  <si>
    <t xml:space="preserve">11310-6211   </t>
  </si>
  <si>
    <t xml:space="preserve">m2      </t>
  </si>
  <si>
    <t xml:space="preserve">                    </t>
  </si>
  <si>
    <t>45.11.11</t>
  </si>
  <si>
    <t>272</t>
  </si>
  <si>
    <t xml:space="preserve">11310-7332   </t>
  </si>
  <si>
    <t xml:space="preserve">Odstránenie podkl. alebo krytov z betónu prost. hr. nad 10 do 15 cm                                                     </t>
  </si>
  <si>
    <t xml:space="preserve">11310-7342   </t>
  </si>
  <si>
    <t xml:space="preserve">Odstránenie podkl. alebo krytov živičných hr. nad 5 do 10 cm                                                            </t>
  </si>
  <si>
    <t xml:space="preserve">m       </t>
  </si>
  <si>
    <t xml:space="preserve">11320-2111   </t>
  </si>
  <si>
    <t xml:space="preserve">Vytrhanie krajníkov alebo obrubníkov stojatých                                                                          </t>
  </si>
  <si>
    <t>001</t>
  </si>
  <si>
    <t xml:space="preserve">12220-1101   </t>
  </si>
  <si>
    <t xml:space="preserve">m3      </t>
  </si>
  <si>
    <t>45.11.21</t>
  </si>
  <si>
    <t xml:space="preserve">12220-1109   </t>
  </si>
  <si>
    <t xml:space="preserve">Príplatok za lepivosť horniny tr.3                                                                                      </t>
  </si>
  <si>
    <t xml:space="preserve">13220-1109   </t>
  </si>
  <si>
    <t xml:space="preserve">Príplatok za lepivosť horniny tr. 3 v rýhach š. do 60 cm                                                                </t>
  </si>
  <si>
    <t xml:space="preserve">16240-1102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</si>
  <si>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</si>
  <si>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</si>
  <si>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</si>
  <si>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</si>
  <si>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</si>
  <si>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>MAT</t>
  </si>
  <si>
    <t xml:space="preserve">t       </t>
  </si>
  <si>
    <t xml:space="preserve">1 - ZEMNE PRÁCE  spolu: </t>
  </si>
  <si>
    <t>4 - VODOROVNÉ KONŠTRUKCIE</t>
  </si>
  <si>
    <t xml:space="preserve">4 - VODOROVNÉ KONŠTRUKCIE  spolu: </t>
  </si>
  <si>
    <t>5 - KOMUNIKÁCIE</t>
  </si>
  <si>
    <t xml:space="preserve">56425-1111   </t>
  </si>
  <si>
    <t>45.23.11</t>
  </si>
  <si>
    <t xml:space="preserve">56487-1111   </t>
  </si>
  <si>
    <t>45.23.12</t>
  </si>
  <si>
    <t xml:space="preserve">57323-1111   </t>
  </si>
  <si>
    <t xml:space="preserve">Postrek živičný spojovací z cestnej emulzie 0,5-0,8 kg/m2                                                               </t>
  </si>
  <si>
    <t xml:space="preserve">57713-3141   </t>
  </si>
  <si>
    <t xml:space="preserve">Asfaltový betón AC 8 (ABJ I) z modifikovaného asfaltu  hr. 40 mm, š. nad 3 m                                                                     </t>
  </si>
  <si>
    <t>56515-4211</t>
  </si>
  <si>
    <t xml:space="preserve">5 - KOMUNIKÁCIE  spolu: </t>
  </si>
  <si>
    <t>8 - RÚROVÉ VEDENIA</t>
  </si>
  <si>
    <t xml:space="preserve">kus     </t>
  </si>
  <si>
    <t xml:space="preserve">8 - RÚROVÉ VEDENIA  spolu: </t>
  </si>
  <si>
    <t>9 - OSTATNÉ KONŠTRUKCIE A PRÁCE</t>
  </si>
  <si>
    <t xml:space="preserve">592 173208   </t>
  </si>
  <si>
    <t xml:space="preserve">Obrubník záhonový 100x5x20                                                                                              </t>
  </si>
  <si>
    <t>26.61.11</t>
  </si>
  <si>
    <t xml:space="preserve">91776-2111   </t>
  </si>
  <si>
    <t xml:space="preserve">Osad. chodník. obrubníka betón. ležatého s oporou do lôžka z betónu tr. C 12/15                                         </t>
  </si>
  <si>
    <t xml:space="preserve">592 174500   </t>
  </si>
  <si>
    <t xml:space="preserve">91786-2111   </t>
  </si>
  <si>
    <t xml:space="preserve">Osad. chodník. obrubníka betón. stojatého s oporou do lôžka z betónu tr. C 12/15                                        </t>
  </si>
  <si>
    <t xml:space="preserve">91810-1111   </t>
  </si>
  <si>
    <t xml:space="preserve">91972-1211   </t>
  </si>
  <si>
    <t xml:space="preserve">Tesnenie škár, vyplnené asfalt. zálievkou - napajanie na miestné komunikácie                                            </t>
  </si>
  <si>
    <t xml:space="preserve">91973-1121   </t>
  </si>
  <si>
    <t xml:space="preserve">Zarovnanie styčnej plochy podkladu alebo krytu živičného hr. do 50 mm                                                   </t>
  </si>
  <si>
    <t xml:space="preserve">91973-5111   </t>
  </si>
  <si>
    <t xml:space="preserve">Rezanie stávajúceho živičného krytu alebo podkladu hr. do 50 mm                                                         </t>
  </si>
  <si>
    <t>013</t>
  </si>
  <si>
    <t xml:space="preserve">96104-4111   </t>
  </si>
  <si>
    <t xml:space="preserve">97908-4215   </t>
  </si>
  <si>
    <t xml:space="preserve">Vodorovná doprava vybúraných hmôt po suchu do 3 km                                                                      </t>
  </si>
  <si>
    <t xml:space="preserve">97908-7212   </t>
  </si>
  <si>
    <t xml:space="preserve">Nakladanie sute na dopravný prostriedok                                                                                 </t>
  </si>
  <si>
    <t xml:space="preserve">97913-1410   </t>
  </si>
  <si>
    <t xml:space="preserve">Poplatok za ulož.a znešk.stav.sute na urč.sklád. -z demol.vozoviek "O"-ost.odpad                                        </t>
  </si>
  <si>
    <t xml:space="preserve">99822-5111   </t>
  </si>
  <si>
    <t xml:space="preserve">Presun hmôt pre pozemné komunikácie a plochy letísk, kryt živičný                 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</si>
  <si>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</si>
  <si>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</si>
  <si>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</si>
  <si>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Vodorovné premiestnenie výkopu do 500 m horn. tr. 1-4                                                                  </t>
  </si>
  <si>
    <t xml:space="preserve">Odkopávky a prekopávky nezapaž. v horn. tr. 3 do 100 m3 -odkopanie pod chodník a kraje cesty                                                                </t>
  </si>
  <si>
    <t xml:space="preserve">13230-1201   </t>
  </si>
  <si>
    <t>m3</t>
  </si>
  <si>
    <t xml:space="preserve">45230-3114   </t>
  </si>
  <si>
    <t xml:space="preserve">Podkladné konštrukcie z betónu tr. C16/20 - pod revíznu šachtu                                                          </t>
  </si>
  <si>
    <t>45.21.42</t>
  </si>
  <si>
    <t xml:space="preserve">Búranie betónu prostého - vjazdy,sachty                                                                                        </t>
  </si>
  <si>
    <t xml:space="preserve">Lôžko  pod obrubník z betónu tr. C12/15                                                                </t>
  </si>
  <si>
    <t>18210-1101</t>
  </si>
  <si>
    <t>Svahovanie v zárezoch v hor.tr.1-4</t>
  </si>
  <si>
    <t>Spracoval:Filipčík Alojz</t>
  </si>
  <si>
    <t xml:space="preserve"> Objekt :Rekonštrukcia cesty Polom dl. 470,0m</t>
  </si>
  <si>
    <t xml:space="preserve">89933-1111   </t>
  </si>
  <si>
    <t xml:space="preserve">Výšková úprava vstupu alebo vpuste do 200 mm zvýšením poklopu                                                           </t>
  </si>
  <si>
    <t xml:space="preserve">89923-1111   </t>
  </si>
  <si>
    <t xml:space="preserve">Výšková úprava vstupu alebo vpuste do 200 mm zvýšením mreže                                                             </t>
  </si>
  <si>
    <t xml:space="preserve"> Stavba :Odstránenie havarijného stavu na miestných komunikáciach ul.Polom a ul.Hviezdoslavova</t>
  </si>
  <si>
    <t>Rozobratie dlažby zámkovej hr. 80 mm</t>
  </si>
  <si>
    <t xml:space="preserve">Podklad zo štrkopiesku hr. 150 mm /Chodník /                                                                                      </t>
  </si>
  <si>
    <t xml:space="preserve">Hĺbenie rýh šírka do 2000 cm v horn. tr. 4 do 100 m3 - cestné vpuste 5x0,4x1,4                                                                  </t>
  </si>
  <si>
    <t xml:space="preserve">Podklad z kameniva obal.asfaltom OKJ II hr.70 mm š. do 3 m /rozšírenie komunikácie a parkoviska/                                  </t>
  </si>
  <si>
    <t xml:space="preserve">Podklad zo štrkodrte hr. 250 mm/rozšírenie parkovisk/                                                                                         </t>
  </si>
  <si>
    <t>Objekt :Rekonštrukcia parkovisk pri Maríne.</t>
  </si>
  <si>
    <t>Stavba :Rekonštrukcia parkovisk pri Maríne.</t>
  </si>
  <si>
    <t xml:space="preserve">Spracoval:Ing.Natšin Vladimír        </t>
  </si>
  <si>
    <t>Dátum: 4.4.2017</t>
  </si>
  <si>
    <t xml:space="preserve">   11  </t>
  </si>
  <si>
    <t>015</t>
  </si>
  <si>
    <t>380321442</t>
  </si>
  <si>
    <t>38032-1442</t>
  </si>
  <si>
    <t>45.21.64</t>
  </si>
  <si>
    <t xml:space="preserve">   12  </t>
  </si>
  <si>
    <t>380356221</t>
  </si>
  <si>
    <t>m2</t>
  </si>
  <si>
    <t>38035-6221</t>
  </si>
  <si>
    <t xml:space="preserve">   14  </t>
  </si>
  <si>
    <t>380362021</t>
  </si>
  <si>
    <t>t</t>
  </si>
  <si>
    <t>38036-2021</t>
  </si>
  <si>
    <t>45.25.32</t>
  </si>
  <si>
    <t>Debnenie komplet. konštrukcií plôch , zhotovenie</t>
  </si>
  <si>
    <t>Výstuž kompletných konštrukcií zo zvarovaných sietí KARI KY 49-hr.drôtu 8 mm,oko 100/100</t>
  </si>
  <si>
    <t>Kompletné konštr. bet. žel. obyčajného tr. C 25/30 hr. 150-300 mm /Zabetonovanie vpusti/</t>
  </si>
  <si>
    <t xml:space="preserve">56712-2110   </t>
  </si>
  <si>
    <t>Podklad z kameniva spev.cementom KZC 1 hr 10 cm</t>
  </si>
  <si>
    <t xml:space="preserve">59621-1113   </t>
  </si>
  <si>
    <t xml:space="preserve">59621-1114   </t>
  </si>
  <si>
    <t xml:space="preserve">Príplatok za kladenie z dvoch farieb hr. 60 mm sk. A                                                                    </t>
  </si>
  <si>
    <t xml:space="preserve">592 451800   </t>
  </si>
  <si>
    <t xml:space="preserve">592 451810   </t>
  </si>
  <si>
    <t xml:space="preserve">Kladenie zámkovej dlažby pre chodcov hr. 60 mm sk.                                            </t>
  </si>
  <si>
    <t xml:space="preserve">Dlažba zámková ostrohranná hr.6cm granit                                                                           </t>
  </si>
  <si>
    <t>Dlažba zámková ostrohranná hr.6cm červená</t>
  </si>
  <si>
    <t xml:space="preserve">Obrubník cestný 100x15x25                                                                             </t>
  </si>
  <si>
    <t xml:space="preserve">Obrubník cestný nábehový100x15x25                                                                             </t>
  </si>
  <si>
    <t xml:space="preserve">Osad. cestného obrubníka betón. stojatého s oporou do lôžka z betónu tr. C 12/15                                        </t>
  </si>
  <si>
    <t xml:space="preserve">11315-1413 </t>
  </si>
  <si>
    <t xml:space="preserve">Frézovanie živ. krytu hr. do 4 cm                                                                                       </t>
  </si>
  <si>
    <t xml:space="preserve">56511-4221   </t>
  </si>
  <si>
    <t xml:space="preserve">Vyrovnanie povrchov stáv. podkladov kamenivom obaleným asfaltom OKJ tr. 1, š. nad 3 m do hr. 30 mm                         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</si>
</sst>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62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center" vertical="center"/>
      <protection/>
    </xf>
    <xf numFmtId="0" fontId="4" fillId="0" borderId="23" xfId="71" applyFont="1" applyBorder="1" applyAlignment="1">
      <alignment horizontal="center" vertical="center"/>
      <protection/>
    </xf>
    <xf numFmtId="0" fontId="4" fillId="0" borderId="24" xfId="71" applyFont="1" applyBorder="1" applyAlignment="1">
      <alignment horizontal="centerContinuous" vertical="center"/>
      <protection/>
    </xf>
    <xf numFmtId="0" fontId="4" fillId="0" borderId="25" xfId="71" applyFont="1" applyBorder="1" applyAlignment="1">
      <alignment horizontal="centerContinuous" vertical="center"/>
      <protection/>
    </xf>
    <xf numFmtId="0" fontId="4" fillId="0" borderId="26" xfId="71" applyFont="1" applyBorder="1" applyAlignment="1">
      <alignment horizontal="centerContinuous" vertical="center"/>
      <protection/>
    </xf>
    <xf numFmtId="0" fontId="4" fillId="0" borderId="27" xfId="71" applyFont="1" applyBorder="1" applyAlignment="1">
      <alignment horizontal="center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10" fontId="4" fillId="0" borderId="30" xfId="71" applyNumberFormat="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10" fontId="4" fillId="0" borderId="33" xfId="71" applyNumberFormat="1" applyFont="1" applyBorder="1" applyAlignment="1">
      <alignment horizontal="right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40" xfId="71" applyFont="1" applyBorder="1" applyAlignment="1">
      <alignment horizontal="centerContinuous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5" fillId="0" borderId="0" xfId="71" applyFont="1" applyAlignment="1">
      <alignment horizontal="left" vertical="center"/>
      <protection/>
    </xf>
    <xf numFmtId="190" fontId="4" fillId="0" borderId="25" xfId="71" applyNumberFormat="1" applyFont="1" applyBorder="1" applyAlignment="1">
      <alignment horizontal="centerContinuous" vertical="center"/>
      <protection/>
    </xf>
    <xf numFmtId="190" fontId="4" fillId="0" borderId="49" xfId="71" applyNumberFormat="1" applyFont="1" applyBorder="1" applyAlignment="1">
      <alignment horizontal="right" vertical="center"/>
      <protection/>
    </xf>
    <xf numFmtId="0" fontId="6" fillId="0" borderId="50" xfId="71" applyFont="1" applyBorder="1" applyAlignment="1">
      <alignment horizontal="center" vertical="center"/>
      <protection/>
    </xf>
    <xf numFmtId="0" fontId="6" fillId="0" borderId="51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left" vertical="center"/>
      <protection/>
    </xf>
    <xf numFmtId="49" fontId="4" fillId="0" borderId="13" xfId="71" applyNumberFormat="1" applyFont="1" applyBorder="1" applyAlignment="1">
      <alignment horizontal="right" vertical="center"/>
      <protection/>
    </xf>
    <xf numFmtId="49" fontId="4" fillId="0" borderId="16" xfId="71" applyNumberFormat="1" applyFont="1" applyBorder="1" applyAlignment="1">
      <alignment horizontal="right" vertical="center"/>
      <protection/>
    </xf>
    <xf numFmtId="49" fontId="4" fillId="0" borderId="19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13" xfId="71" applyFont="1" applyBorder="1" applyAlignment="1">
      <alignment vertical="center"/>
      <protection/>
    </xf>
    <xf numFmtId="194" fontId="4" fillId="0" borderId="13" xfId="71" applyNumberFormat="1" applyFont="1" applyBorder="1" applyAlignment="1">
      <alignment horizontal="left" vertical="center"/>
      <protection/>
    </xf>
    <xf numFmtId="193" fontId="4" fillId="0" borderId="13" xfId="71" applyNumberFormat="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right" vertical="center"/>
      <protection/>
    </xf>
    <xf numFmtId="0" fontId="4" fillId="0" borderId="47" xfId="71" applyFont="1" applyBorder="1" applyAlignment="1">
      <alignment vertical="center"/>
      <protection/>
    </xf>
    <xf numFmtId="194" fontId="4" fillId="0" borderId="47" xfId="71" applyNumberFormat="1" applyFont="1" applyBorder="1" applyAlignment="1">
      <alignment horizontal="left" vertical="center"/>
      <protection/>
    </xf>
    <xf numFmtId="193" fontId="4" fillId="0" borderId="47" xfId="71" applyNumberFormat="1" applyFont="1" applyBorder="1" applyAlignment="1">
      <alignment horizontal="right"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6" fillId="0" borderId="0" xfId="71" applyFont="1">
      <alignment/>
      <protection/>
    </xf>
    <xf numFmtId="49" fontId="6" fillId="0" borderId="0" xfId="71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0" fontId="4" fillId="0" borderId="0" xfId="71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1" applyFont="1" applyProtection="1">
      <alignment/>
      <protection locked="0"/>
    </xf>
    <xf numFmtId="49" fontId="6" fillId="0" borderId="0" xfId="71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3" fontId="4" fillId="0" borderId="63" xfId="71" applyNumberFormat="1" applyFont="1" applyBorder="1" applyAlignment="1">
      <alignment horizontal="right" vertical="center"/>
      <protection/>
    </xf>
    <xf numFmtId="3" fontId="4" fillId="0" borderId="64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vertical="center"/>
      <protection/>
    </xf>
    <xf numFmtId="3" fontId="4" fillId="0" borderId="48" xfId="71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4" fontId="4" fillId="0" borderId="28" xfId="71" applyNumberFormat="1" applyFont="1" applyBorder="1" applyAlignment="1">
      <alignment horizontal="right" vertical="center"/>
      <protection/>
    </xf>
    <xf numFmtId="4" fontId="4" fillId="0" borderId="65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66" xfId="71" applyNumberFormat="1" applyFont="1" applyBorder="1" applyAlignment="1">
      <alignment horizontal="right" vertical="center"/>
      <protection/>
    </xf>
    <xf numFmtId="4" fontId="4" fillId="0" borderId="67" xfId="71" applyNumberFormat="1" applyFont="1" applyBorder="1" applyAlignment="1">
      <alignment horizontal="right" vertical="center"/>
      <protection/>
    </xf>
    <xf numFmtId="4" fontId="4" fillId="0" borderId="35" xfId="71" applyNumberFormat="1" applyFont="1" applyBorder="1" applyAlignment="1">
      <alignment horizontal="right" vertical="center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68" xfId="71" applyNumberFormat="1" applyFont="1" applyBorder="1" applyAlignment="1">
      <alignment horizontal="right" vertical="center"/>
      <protection/>
    </xf>
    <xf numFmtId="4" fontId="4" fillId="0" borderId="33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9" fontId="6" fillId="0" borderId="0" xfId="0" applyNumberFormat="1" applyFont="1" applyAlignment="1" applyProtection="1">
      <alignment vertical="top"/>
      <protection locked="0"/>
    </xf>
    <xf numFmtId="18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14" fontId="4" fillId="0" borderId="19" xfId="71" applyNumberFormat="1" applyFont="1" applyBorder="1" applyAlignment="1">
      <alignment horizontal="left" vertical="center"/>
      <protection/>
    </xf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eutrálna" xfId="70"/>
    <cellStyle name="normálne_KLs" xfId="71"/>
    <cellStyle name="Percent" xfId="72"/>
    <cellStyle name="Followed Hyperlink" xfId="73"/>
    <cellStyle name="Poznámka" xfId="74"/>
    <cellStyle name="Prepojená bunka" xfId="75"/>
    <cellStyle name="TEXT" xfId="76"/>
    <cellStyle name="Text upozornění" xfId="77"/>
    <cellStyle name="TEXT1" xfId="78"/>
    <cellStyle name="Title" xfId="79"/>
    <cellStyle name="Total" xfId="80"/>
    <cellStyle name="Vstup" xfId="81"/>
    <cellStyle name="Výpočet" xfId="82"/>
    <cellStyle name="Výstup" xfId="83"/>
    <cellStyle name="Vysvetľujúci text" xfId="84"/>
    <cellStyle name="Warning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E35" sqref="E35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30" ht="28.5" customHeight="1" thickBot="1">
      <c r="B1" s="2"/>
      <c r="C1" s="2"/>
      <c r="D1" s="2"/>
      <c r="E1" s="2"/>
      <c r="F1" s="2"/>
      <c r="G1" s="2"/>
      <c r="H1" s="54" t="str">
        <f>CONCATENATE(AA2," ",AB2," ",AC2," ",AD2)</f>
        <v>Krycí list rozpočtu v EUR  </v>
      </c>
      <c r="I1" s="2"/>
      <c r="J1" s="2"/>
      <c r="K1" s="2"/>
      <c r="L1" s="2"/>
      <c r="M1" s="2"/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</row>
    <row r="2" spans="2:30" ht="18" customHeight="1" thickTop="1">
      <c r="B2" s="4" t="s">
        <v>208</v>
      </c>
      <c r="C2" s="5"/>
      <c r="D2" s="5"/>
      <c r="E2" s="5"/>
      <c r="F2" s="5"/>
      <c r="G2" s="6"/>
      <c r="H2" s="5"/>
      <c r="I2" s="5"/>
      <c r="J2" s="6" t="s">
        <v>5</v>
      </c>
      <c r="K2" s="5"/>
      <c r="L2" s="5"/>
      <c r="M2" s="7"/>
      <c r="Z2" s="3" t="s">
        <v>6</v>
      </c>
      <c r="AA2" s="72" t="s">
        <v>7</v>
      </c>
      <c r="AB2" s="72" t="s">
        <v>8</v>
      </c>
      <c r="AC2" s="72"/>
      <c r="AD2" s="73"/>
    </row>
    <row r="3" spans="2:30" ht="18" customHeight="1">
      <c r="B3" s="8" t="s">
        <v>203</v>
      </c>
      <c r="C3" s="9"/>
      <c r="D3" s="9"/>
      <c r="E3" s="9"/>
      <c r="F3" s="9"/>
      <c r="G3" s="10" t="s">
        <v>9</v>
      </c>
      <c r="H3" s="9"/>
      <c r="I3" s="9"/>
      <c r="J3" s="10" t="s">
        <v>202</v>
      </c>
      <c r="K3" s="9"/>
      <c r="L3" s="9"/>
      <c r="M3" s="11"/>
      <c r="Z3" s="3" t="s">
        <v>10</v>
      </c>
      <c r="AA3" s="72" t="s">
        <v>11</v>
      </c>
      <c r="AB3" s="72" t="s">
        <v>8</v>
      </c>
      <c r="AC3" s="72" t="s">
        <v>12</v>
      </c>
      <c r="AD3" s="73" t="s">
        <v>13</v>
      </c>
    </row>
    <row r="4" spans="2:30" ht="18" customHeight="1" thickBot="1">
      <c r="B4" s="12" t="s">
        <v>14</v>
      </c>
      <c r="C4" s="13"/>
      <c r="D4" s="13"/>
      <c r="E4" s="13"/>
      <c r="F4" s="13"/>
      <c r="G4" s="14"/>
      <c r="H4" s="13"/>
      <c r="I4" s="13"/>
      <c r="J4" s="14" t="s">
        <v>15</v>
      </c>
      <c r="K4" s="135">
        <v>41803</v>
      </c>
      <c r="L4" s="13" t="s">
        <v>16</v>
      </c>
      <c r="M4" s="15"/>
      <c r="Z4" s="3" t="s">
        <v>17</v>
      </c>
      <c r="AA4" s="72" t="s">
        <v>18</v>
      </c>
      <c r="AB4" s="72" t="s">
        <v>8</v>
      </c>
      <c r="AC4" s="72"/>
      <c r="AD4" s="73"/>
    </row>
    <row r="5" spans="2:30" ht="18" customHeight="1" thickTop="1">
      <c r="B5" s="4" t="s">
        <v>19</v>
      </c>
      <c r="C5" s="5"/>
      <c r="D5" s="5" t="s">
        <v>20</v>
      </c>
      <c r="E5" s="5"/>
      <c r="F5" s="5"/>
      <c r="G5" s="60" t="s">
        <v>21</v>
      </c>
      <c r="H5" s="5" t="s">
        <v>22</v>
      </c>
      <c r="I5" s="5"/>
      <c r="J5" s="5" t="s">
        <v>23</v>
      </c>
      <c r="K5" s="5"/>
      <c r="L5" s="5" t="s">
        <v>24</v>
      </c>
      <c r="M5" s="7"/>
      <c r="Z5" s="3" t="s">
        <v>25</v>
      </c>
      <c r="AA5" s="72" t="s">
        <v>11</v>
      </c>
      <c r="AB5" s="72" t="s">
        <v>8</v>
      </c>
      <c r="AC5" s="72" t="s">
        <v>12</v>
      </c>
      <c r="AD5" s="73" t="s">
        <v>13</v>
      </c>
    </row>
    <row r="6" spans="2:13" ht="18" customHeight="1">
      <c r="B6" s="8" t="s">
        <v>26</v>
      </c>
      <c r="C6" s="9"/>
      <c r="D6" s="9" t="s">
        <v>27</v>
      </c>
      <c r="E6" s="9"/>
      <c r="F6" s="9"/>
      <c r="G6" s="61" t="s">
        <v>28</v>
      </c>
      <c r="H6" s="9"/>
      <c r="I6" s="9"/>
      <c r="J6" s="9" t="s">
        <v>23</v>
      </c>
      <c r="K6" s="9"/>
      <c r="L6" s="9" t="s">
        <v>24</v>
      </c>
      <c r="M6" s="11"/>
    </row>
    <row r="7" spans="2:13" ht="18" customHeight="1" thickBot="1">
      <c r="B7" s="12" t="s">
        <v>29</v>
      </c>
      <c r="C7" s="13"/>
      <c r="D7" s="13"/>
      <c r="E7" s="13"/>
      <c r="F7" s="13"/>
      <c r="G7" s="62" t="s">
        <v>28</v>
      </c>
      <c r="H7" s="13"/>
      <c r="I7" s="13"/>
      <c r="J7" s="13" t="s">
        <v>23</v>
      </c>
      <c r="K7" s="13"/>
      <c r="L7" s="13" t="s">
        <v>24</v>
      </c>
      <c r="M7" s="15"/>
    </row>
    <row r="8" spans="2:13" ht="18" customHeight="1" thickTop="1">
      <c r="B8" s="63"/>
      <c r="C8" s="64"/>
      <c r="D8" s="65"/>
      <c r="E8" s="66"/>
      <c r="F8" s="105">
        <f>IF(B8&lt;&gt;0,ROUND($M$26/B8,0),0)</f>
        <v>0</v>
      </c>
      <c r="G8" s="60"/>
      <c r="H8" s="64"/>
      <c r="I8" s="105">
        <f>IF(G8&lt;&gt;0,ROUND($M$26/G8,0),0)</f>
        <v>0</v>
      </c>
      <c r="J8" s="6"/>
      <c r="K8" s="64"/>
      <c r="L8" s="66"/>
      <c r="M8" s="107">
        <f>IF(J8&lt;&gt;0,ROUND($M$26/J8,0),0)</f>
        <v>0</v>
      </c>
    </row>
    <row r="9" spans="2:13" ht="18" customHeight="1" thickBot="1">
      <c r="B9" s="67"/>
      <c r="C9" s="68"/>
      <c r="D9" s="69"/>
      <c r="E9" s="70"/>
      <c r="F9" s="106">
        <f>IF(B9&lt;&gt;0,ROUND($M$26/B9,0),0)</f>
        <v>0</v>
      </c>
      <c r="G9" s="71"/>
      <c r="H9" s="68"/>
      <c r="I9" s="106">
        <f>IF(G9&lt;&gt;0,ROUND($M$26/G9,0),0)</f>
        <v>0</v>
      </c>
      <c r="J9" s="71"/>
      <c r="K9" s="68"/>
      <c r="L9" s="70"/>
      <c r="M9" s="108">
        <f>IF(J9&lt;&gt;0,ROUND($M$26/J9,0),0)</f>
        <v>0</v>
      </c>
    </row>
    <row r="10" spans="2:13" ht="18" customHeight="1" thickTop="1">
      <c r="B10" s="57" t="s">
        <v>30</v>
      </c>
      <c r="C10" s="17" t="s">
        <v>31</v>
      </c>
      <c r="D10" s="18" t="s">
        <v>32</v>
      </c>
      <c r="E10" s="18" t="s">
        <v>33</v>
      </c>
      <c r="F10" s="19" t="s">
        <v>34</v>
      </c>
      <c r="G10" s="57" t="s">
        <v>35</v>
      </c>
      <c r="H10" s="20" t="s">
        <v>36</v>
      </c>
      <c r="I10" s="21"/>
      <c r="J10" s="57" t="s">
        <v>37</v>
      </c>
      <c r="K10" s="20" t="s">
        <v>38</v>
      </c>
      <c r="L10" s="22"/>
      <c r="M10" s="21"/>
    </row>
    <row r="11" spans="2:13" ht="18" customHeight="1">
      <c r="B11" s="23">
        <v>1</v>
      </c>
      <c r="C11" s="24" t="s">
        <v>39</v>
      </c>
      <c r="D11" s="119">
        <f>Prehlad!H81</f>
        <v>0</v>
      </c>
      <c r="E11" s="119">
        <f>Prehlad!I81</f>
        <v>0</v>
      </c>
      <c r="F11" s="120">
        <f>D11+E11</f>
        <v>0</v>
      </c>
      <c r="G11" s="23">
        <v>6</v>
      </c>
      <c r="H11" s="24" t="s">
        <v>40</v>
      </c>
      <c r="I11" s="120">
        <v>0</v>
      </c>
      <c r="J11" s="23">
        <v>11</v>
      </c>
      <c r="K11" s="25" t="s">
        <v>41</v>
      </c>
      <c r="L11" s="26">
        <v>0</v>
      </c>
      <c r="M11" s="120">
        <v>0</v>
      </c>
    </row>
    <row r="12" spans="2:13" ht="18" customHeight="1">
      <c r="B12" s="27">
        <v>2</v>
      </c>
      <c r="C12" s="28" t="s">
        <v>42</v>
      </c>
      <c r="D12" s="121"/>
      <c r="E12" s="121"/>
      <c r="F12" s="120">
        <f>D12+E12</f>
        <v>0</v>
      </c>
      <c r="G12" s="27">
        <v>7</v>
      </c>
      <c r="H12" s="28" t="s">
        <v>43</v>
      </c>
      <c r="I12" s="122">
        <v>0</v>
      </c>
      <c r="J12" s="27">
        <v>12</v>
      </c>
      <c r="K12" s="29" t="s">
        <v>44</v>
      </c>
      <c r="L12" s="30">
        <v>0</v>
      </c>
      <c r="M12" s="122">
        <v>0</v>
      </c>
    </row>
    <row r="13" spans="2:13" ht="18" customHeight="1">
      <c r="B13" s="27">
        <v>3</v>
      </c>
      <c r="C13" s="28" t="s">
        <v>45</v>
      </c>
      <c r="D13" s="121"/>
      <c r="E13" s="121"/>
      <c r="F13" s="120">
        <f>D13+E13</f>
        <v>0</v>
      </c>
      <c r="G13" s="27">
        <v>8</v>
      </c>
      <c r="H13" s="28" t="s">
        <v>46</v>
      </c>
      <c r="I13" s="122">
        <v>0</v>
      </c>
      <c r="J13" s="27">
        <v>13</v>
      </c>
      <c r="K13" s="29" t="s">
        <v>47</v>
      </c>
      <c r="L13" s="30">
        <v>0</v>
      </c>
      <c r="M13" s="122">
        <v>0</v>
      </c>
    </row>
    <row r="14" spans="2:13" ht="18" customHeight="1" thickBot="1">
      <c r="B14" s="27">
        <v>4</v>
      </c>
      <c r="C14" s="28" t="s">
        <v>48</v>
      </c>
      <c r="D14" s="121"/>
      <c r="E14" s="121"/>
      <c r="F14" s="123">
        <f>D14+E14</f>
        <v>0</v>
      </c>
      <c r="G14" s="27">
        <v>9</v>
      </c>
      <c r="H14" s="28" t="s">
        <v>14</v>
      </c>
      <c r="I14" s="122">
        <v>0</v>
      </c>
      <c r="J14" s="27">
        <v>14</v>
      </c>
      <c r="K14" s="29" t="s">
        <v>14</v>
      </c>
      <c r="L14" s="30">
        <v>0</v>
      </c>
      <c r="M14" s="122">
        <v>0</v>
      </c>
    </row>
    <row r="15" spans="2:13" ht="18" customHeight="1" thickBot="1">
      <c r="B15" s="31">
        <v>5</v>
      </c>
      <c r="C15" s="32" t="s">
        <v>49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3">
        <v>10</v>
      </c>
      <c r="H15" s="34" t="s">
        <v>50</v>
      </c>
      <c r="I15" s="126">
        <f>SUM(I11:I14)</f>
        <v>0</v>
      </c>
      <c r="J15" s="31">
        <v>15</v>
      </c>
      <c r="K15" s="35"/>
      <c r="L15" s="36" t="s">
        <v>51</v>
      </c>
      <c r="M15" s="126">
        <f>SUM(M11:M14)</f>
        <v>0</v>
      </c>
    </row>
    <row r="16" spans="2:13" ht="18" customHeight="1" thickTop="1">
      <c r="B16" s="37" t="s">
        <v>52</v>
      </c>
      <c r="C16" s="38"/>
      <c r="D16" s="38"/>
      <c r="E16" s="38"/>
      <c r="F16" s="39"/>
      <c r="G16" s="37" t="s">
        <v>53</v>
      </c>
      <c r="H16" s="38"/>
      <c r="I16" s="40"/>
      <c r="J16" s="57" t="s">
        <v>54</v>
      </c>
      <c r="K16" s="20" t="s">
        <v>55</v>
      </c>
      <c r="L16" s="22"/>
      <c r="M16" s="55"/>
    </row>
    <row r="17" spans="2:13" ht="18" customHeight="1">
      <c r="B17" s="41"/>
      <c r="C17" s="42" t="s">
        <v>56</v>
      </c>
      <c r="D17" s="42"/>
      <c r="E17" s="42" t="s">
        <v>57</v>
      </c>
      <c r="F17" s="43"/>
      <c r="G17" s="41"/>
      <c r="H17" s="44"/>
      <c r="I17" s="45"/>
      <c r="J17" s="27">
        <v>16</v>
      </c>
      <c r="K17" s="29" t="s">
        <v>58</v>
      </c>
      <c r="L17" s="46"/>
      <c r="M17" s="122">
        <v>0</v>
      </c>
    </row>
    <row r="18" spans="2:13" ht="18" customHeight="1">
      <c r="B18" s="47"/>
      <c r="C18" s="44" t="s">
        <v>59</v>
      </c>
      <c r="D18" s="44"/>
      <c r="E18" s="44"/>
      <c r="F18" s="48"/>
      <c r="G18" s="47"/>
      <c r="H18" s="44" t="s">
        <v>56</v>
      </c>
      <c r="I18" s="45"/>
      <c r="J18" s="27">
        <v>17</v>
      </c>
      <c r="K18" s="29" t="s">
        <v>60</v>
      </c>
      <c r="L18" s="46"/>
      <c r="M18" s="122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61</v>
      </c>
      <c r="L19" s="46"/>
      <c r="M19" s="122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57</v>
      </c>
      <c r="I20" s="45"/>
      <c r="J20" s="27">
        <v>19</v>
      </c>
      <c r="K20" s="29" t="s">
        <v>14</v>
      </c>
      <c r="L20" s="46"/>
      <c r="M20" s="122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59</v>
      </c>
      <c r="I21" s="45"/>
      <c r="J21" s="31">
        <v>20</v>
      </c>
      <c r="K21" s="35"/>
      <c r="L21" s="36" t="s">
        <v>62</v>
      </c>
      <c r="M21" s="126">
        <f>SUM(M17:M20)</f>
        <v>0</v>
      </c>
    </row>
    <row r="22" spans="2:13" ht="18" customHeight="1" thickTop="1">
      <c r="B22" s="37" t="s">
        <v>63</v>
      </c>
      <c r="C22" s="38"/>
      <c r="D22" s="38"/>
      <c r="E22" s="38"/>
      <c r="F22" s="39"/>
      <c r="G22" s="41"/>
      <c r="H22" s="44"/>
      <c r="I22" s="45"/>
      <c r="J22" s="57" t="s">
        <v>64</v>
      </c>
      <c r="K22" s="20" t="s">
        <v>65</v>
      </c>
      <c r="L22" s="22"/>
      <c r="M22" s="55"/>
    </row>
    <row r="23" spans="2:13" ht="18" customHeight="1">
      <c r="B23" s="41"/>
      <c r="C23" s="42" t="s">
        <v>56</v>
      </c>
      <c r="D23" s="42"/>
      <c r="E23" s="42" t="s">
        <v>57</v>
      </c>
      <c r="F23" s="43"/>
      <c r="G23" s="41"/>
      <c r="H23" s="44"/>
      <c r="I23" s="45"/>
      <c r="J23" s="23">
        <v>21</v>
      </c>
      <c r="K23" s="25"/>
      <c r="L23" s="50" t="s">
        <v>66</v>
      </c>
      <c r="M23" s="120">
        <f>ROUND(F15,2)+I15+M15+M21</f>
        <v>0</v>
      </c>
    </row>
    <row r="24" spans="2:13" ht="18" customHeight="1">
      <c r="B24" s="47"/>
      <c r="C24" s="44" t="s">
        <v>59</v>
      </c>
      <c r="D24" s="44"/>
      <c r="E24" s="44"/>
      <c r="F24" s="48"/>
      <c r="G24" s="41"/>
      <c r="H24" s="44"/>
      <c r="I24" s="45"/>
      <c r="J24" s="27">
        <v>22</v>
      </c>
      <c r="K24" s="29" t="s">
        <v>67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68</v>
      </c>
      <c r="L25" s="127">
        <f>SUMIF(Prehlad!O11:O9983,0,Prehlad!J11:J9983)</f>
        <v>0</v>
      </c>
      <c r="M25" s="122">
        <f>ROUND((L25*0)/100,1)</f>
        <v>0</v>
      </c>
    </row>
    <row r="26" spans="2:13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69</v>
      </c>
      <c r="M26" s="126">
        <f>M23+M24+M25</f>
        <v>0</v>
      </c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70</v>
      </c>
      <c r="K27" s="59" t="s">
        <v>71</v>
      </c>
      <c r="L27" s="16"/>
      <c r="M27" s="5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showGridLines="0" tabSelected="1" zoomScalePageLayoutView="0" workbookViewId="0" topLeftCell="A1">
      <pane ySplit="10" topLeftCell="A65" activePane="bottomLeft" state="frozen"/>
      <selection pane="topLeft" activeCell="A1" sqref="A1"/>
      <selection pane="bottomLeft" activeCell="G89" sqref="G89"/>
    </sheetView>
  </sheetViews>
  <sheetFormatPr defaultColWidth="9.140625" defaultRowHeight="12.75"/>
  <cols>
    <col min="1" max="1" width="4.7109375" style="109" customWidth="1"/>
    <col min="2" max="2" width="5.28125" style="110" customWidth="1"/>
    <col min="3" max="3" width="13.00390625" style="111" customWidth="1"/>
    <col min="4" max="4" width="35.7109375" style="118" customWidth="1"/>
    <col min="5" max="5" width="11.28125" style="113" customWidth="1"/>
    <col min="6" max="6" width="5.8515625" style="112" customWidth="1"/>
    <col min="7" max="7" width="9.7109375" style="114" customWidth="1"/>
    <col min="8" max="9" width="11.28125" style="114" customWidth="1"/>
    <col min="10" max="10" width="8.28125" style="114" hidden="1" customWidth="1"/>
    <col min="11" max="11" width="7.421875" style="115" customWidth="1"/>
    <col min="12" max="12" width="8.28125" style="115" customWidth="1"/>
    <col min="13" max="13" width="8.00390625" style="113" customWidth="1"/>
    <col min="14" max="14" width="7.00390625" style="113" customWidth="1"/>
    <col min="15" max="15" width="3.57421875" style="112" customWidth="1"/>
    <col min="16" max="16" width="12.7109375" style="112" hidden="1" customWidth="1"/>
    <col min="17" max="19" width="13.28125" style="113" hidden="1" customWidth="1"/>
    <col min="20" max="20" width="10.57421875" style="116" hidden="1" customWidth="1"/>
    <col min="21" max="21" width="10.28125" style="116" hidden="1" customWidth="1"/>
    <col min="22" max="22" width="0" style="116" hidden="1" customWidth="1"/>
    <col min="23" max="23" width="0" style="113" hidden="1" customWidth="1"/>
    <col min="24" max="25" width="5.7109375" style="112" hidden="1" customWidth="1"/>
    <col min="26" max="26" width="6.57421875" style="112" hidden="1" customWidth="1"/>
    <col min="27" max="27" width="24.8515625" style="112" hidden="1" customWidth="1"/>
    <col min="28" max="28" width="4.28125" style="112" hidden="1" customWidth="1"/>
    <col min="29" max="29" width="8.28125" style="117" hidden="1" customWidth="1"/>
    <col min="30" max="30" width="8.7109375" style="117" hidden="1" customWidth="1"/>
    <col min="31" max="34" width="9.140625" style="117" customWidth="1"/>
    <col min="35" max="16384" width="9.140625" style="1" customWidth="1"/>
  </cols>
  <sheetData>
    <row r="1" spans="1:34" ht="12.75">
      <c r="A1" s="74" t="s">
        <v>72</v>
      </c>
      <c r="B1" s="75"/>
      <c r="C1" s="75"/>
      <c r="D1" s="75"/>
      <c r="E1" s="75"/>
      <c r="F1" s="75"/>
      <c r="G1" s="76"/>
      <c r="H1" s="75"/>
      <c r="I1" s="74" t="s">
        <v>216</v>
      </c>
      <c r="J1" s="76"/>
      <c r="K1" s="85"/>
      <c r="L1" s="75"/>
      <c r="M1" s="75"/>
      <c r="N1" s="75"/>
      <c r="O1" s="75"/>
      <c r="P1" s="75"/>
      <c r="Q1" s="77"/>
      <c r="R1" s="77"/>
      <c r="S1" s="77"/>
      <c r="T1" s="75"/>
      <c r="U1" s="75"/>
      <c r="V1" s="75"/>
      <c r="W1" s="75"/>
      <c r="X1" s="75"/>
      <c r="Y1" s="75"/>
      <c r="Z1" s="78" t="s">
        <v>0</v>
      </c>
      <c r="AA1" s="78" t="s">
        <v>1</v>
      </c>
      <c r="AB1" s="78" t="s">
        <v>2</v>
      </c>
      <c r="AC1" s="78" t="s">
        <v>3</v>
      </c>
      <c r="AD1" s="78" t="s">
        <v>4</v>
      </c>
      <c r="AE1" s="1"/>
      <c r="AF1" s="1"/>
      <c r="AG1" s="1"/>
      <c r="AH1" s="1"/>
    </row>
    <row r="2" spans="1:34" ht="12.75">
      <c r="A2" s="74" t="s">
        <v>73</v>
      </c>
      <c r="B2" s="75"/>
      <c r="C2" s="75"/>
      <c r="D2" s="75"/>
      <c r="E2" s="75"/>
      <c r="F2" s="75"/>
      <c r="G2" s="76"/>
      <c r="H2" s="79"/>
      <c r="I2" s="74" t="s">
        <v>74</v>
      </c>
      <c r="J2" s="76"/>
      <c r="K2" s="85"/>
      <c r="L2" s="75"/>
      <c r="M2" s="75"/>
      <c r="N2" s="75"/>
      <c r="O2" s="75"/>
      <c r="P2" s="75"/>
      <c r="Q2" s="77"/>
      <c r="R2" s="77"/>
      <c r="S2" s="77"/>
      <c r="T2" s="75"/>
      <c r="U2" s="75"/>
      <c r="V2" s="75"/>
      <c r="W2" s="75"/>
      <c r="X2" s="75"/>
      <c r="Y2" s="75"/>
      <c r="Z2" s="78" t="s">
        <v>6</v>
      </c>
      <c r="AA2" s="80" t="s">
        <v>75</v>
      </c>
      <c r="AB2" s="80" t="s">
        <v>8</v>
      </c>
      <c r="AC2" s="80"/>
      <c r="AD2" s="81"/>
      <c r="AE2" s="1"/>
      <c r="AF2" s="1"/>
      <c r="AG2" s="1"/>
      <c r="AH2" s="1"/>
    </row>
    <row r="3" spans="1:34" ht="12.75">
      <c r="A3" s="74" t="s">
        <v>76</v>
      </c>
      <c r="B3" s="75"/>
      <c r="C3" s="75"/>
      <c r="D3" s="75"/>
      <c r="E3" s="75"/>
      <c r="F3" s="75"/>
      <c r="G3" s="76"/>
      <c r="H3" s="75"/>
      <c r="I3" s="74" t="s">
        <v>217</v>
      </c>
      <c r="J3" s="76"/>
      <c r="K3" s="85"/>
      <c r="L3" s="75"/>
      <c r="M3" s="75"/>
      <c r="N3" s="75"/>
      <c r="O3" s="75"/>
      <c r="P3" s="75"/>
      <c r="Q3" s="77"/>
      <c r="R3" s="77"/>
      <c r="S3" s="77"/>
      <c r="T3" s="75"/>
      <c r="U3" s="75"/>
      <c r="V3" s="75"/>
      <c r="W3" s="75"/>
      <c r="X3" s="75"/>
      <c r="Y3" s="75"/>
      <c r="Z3" s="78" t="s">
        <v>10</v>
      </c>
      <c r="AA3" s="80" t="s">
        <v>77</v>
      </c>
      <c r="AB3" s="80" t="s">
        <v>8</v>
      </c>
      <c r="AC3" s="80" t="s">
        <v>12</v>
      </c>
      <c r="AD3" s="81" t="s">
        <v>13</v>
      </c>
      <c r="AE3" s="1"/>
      <c r="AF3" s="1"/>
      <c r="AG3" s="1"/>
      <c r="AH3" s="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5"/>
      <c r="U4" s="75"/>
      <c r="V4" s="75"/>
      <c r="W4" s="75"/>
      <c r="X4" s="75"/>
      <c r="Y4" s="75"/>
      <c r="Z4" s="78" t="s">
        <v>17</v>
      </c>
      <c r="AA4" s="80" t="s">
        <v>78</v>
      </c>
      <c r="AB4" s="80" t="s">
        <v>8</v>
      </c>
      <c r="AC4" s="80"/>
      <c r="AD4" s="81"/>
      <c r="AE4" s="1"/>
      <c r="AF4" s="1"/>
      <c r="AG4" s="1"/>
      <c r="AH4" s="1"/>
    </row>
    <row r="5" spans="1:34" ht="12.75">
      <c r="A5" s="74" t="s">
        <v>215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5"/>
      <c r="U5" s="75"/>
      <c r="V5" s="75"/>
      <c r="W5" s="75"/>
      <c r="X5" s="75"/>
      <c r="Y5" s="75"/>
      <c r="Z5" s="78" t="s">
        <v>25</v>
      </c>
      <c r="AA5" s="80" t="s">
        <v>77</v>
      </c>
      <c r="AB5" s="80" t="s">
        <v>8</v>
      </c>
      <c r="AC5" s="80" t="s">
        <v>12</v>
      </c>
      <c r="AD5" s="81" t="s">
        <v>13</v>
      </c>
      <c r="AE5" s="1"/>
      <c r="AF5" s="1"/>
      <c r="AG5" s="1"/>
      <c r="AH5" s="1"/>
    </row>
    <row r="6" spans="1:34" ht="12.75">
      <c r="A6" s="74" t="s">
        <v>214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7"/>
      <c r="R6" s="77"/>
      <c r="S6" s="77"/>
      <c r="T6" s="75"/>
      <c r="U6" s="75"/>
      <c r="V6" s="75"/>
      <c r="W6" s="75"/>
      <c r="X6" s="75"/>
      <c r="Y6" s="75"/>
      <c r="Z6" s="75"/>
      <c r="AA6" s="75"/>
      <c r="AB6" s="75"/>
      <c r="AC6" s="1"/>
      <c r="AD6" s="1"/>
      <c r="AE6" s="1"/>
      <c r="AF6" s="1"/>
      <c r="AG6" s="1"/>
      <c r="AH6" s="1"/>
    </row>
    <row r="7" spans="1:3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7"/>
      <c r="S7" s="77"/>
      <c r="T7" s="75"/>
      <c r="U7" s="75"/>
      <c r="V7" s="75"/>
      <c r="W7" s="75"/>
      <c r="X7" s="75"/>
      <c r="Y7" s="75"/>
      <c r="Z7" s="75"/>
      <c r="AA7" s="75"/>
      <c r="AB7" s="75"/>
      <c r="AC7" s="1"/>
      <c r="AD7" s="1"/>
      <c r="AE7" s="1"/>
      <c r="AF7" s="1"/>
      <c r="AG7" s="1"/>
      <c r="AH7" s="1"/>
    </row>
    <row r="8" spans="1:34" ht="14.25" thickBot="1">
      <c r="A8" s="1" t="s">
        <v>79</v>
      </c>
      <c r="B8" s="82"/>
      <c r="C8" s="83"/>
      <c r="D8" s="84" t="str">
        <f>CONCATENATE(AA2," ",AB2," ",AC2," ",AD2)</f>
        <v>Prehľad rozpočtových nákladov v EUR  </v>
      </c>
      <c r="E8" s="77"/>
      <c r="F8" s="75"/>
      <c r="G8" s="76"/>
      <c r="H8" s="76"/>
      <c r="I8" s="76"/>
      <c r="J8" s="76"/>
      <c r="K8" s="85"/>
      <c r="L8" s="85"/>
      <c r="M8" s="77"/>
      <c r="N8" s="77"/>
      <c r="O8" s="75"/>
      <c r="P8" s="75"/>
      <c r="Q8" s="77"/>
      <c r="R8" s="77"/>
      <c r="S8" s="77"/>
      <c r="T8" s="75"/>
      <c r="U8" s="75"/>
      <c r="V8" s="75"/>
      <c r="W8" s="75"/>
      <c r="X8" s="75"/>
      <c r="Y8" s="75"/>
      <c r="Z8" s="75"/>
      <c r="AA8" s="75"/>
      <c r="AB8" s="75"/>
      <c r="AC8" s="1"/>
      <c r="AD8" s="1"/>
      <c r="AE8" s="1"/>
      <c r="AF8" s="1"/>
      <c r="AG8" s="1"/>
      <c r="AH8" s="1"/>
    </row>
    <row r="9" spans="1:34" ht="13.5" thickTop="1">
      <c r="A9" s="86" t="s">
        <v>80</v>
      </c>
      <c r="B9" s="87" t="s">
        <v>81</v>
      </c>
      <c r="C9" s="87" t="s">
        <v>82</v>
      </c>
      <c r="D9" s="87" t="s">
        <v>83</v>
      </c>
      <c r="E9" s="87" t="s">
        <v>84</v>
      </c>
      <c r="F9" s="87" t="s">
        <v>85</v>
      </c>
      <c r="G9" s="87" t="s">
        <v>86</v>
      </c>
      <c r="H9" s="87" t="s">
        <v>87</v>
      </c>
      <c r="I9" s="87" t="s">
        <v>88</v>
      </c>
      <c r="J9" s="87" t="s">
        <v>89</v>
      </c>
      <c r="K9" s="88" t="s">
        <v>90</v>
      </c>
      <c r="L9" s="89"/>
      <c r="M9" s="90" t="s">
        <v>91</v>
      </c>
      <c r="N9" s="89"/>
      <c r="O9" s="91" t="s">
        <v>92</v>
      </c>
      <c r="P9" s="92" t="s">
        <v>93</v>
      </c>
      <c r="Q9" s="93" t="s">
        <v>84</v>
      </c>
      <c r="R9" s="93" t="s">
        <v>84</v>
      </c>
      <c r="S9" s="94" t="s">
        <v>84</v>
      </c>
      <c r="T9" s="104" t="s">
        <v>94</v>
      </c>
      <c r="U9" s="104" t="s">
        <v>95</v>
      </c>
      <c r="V9" s="104" t="s">
        <v>96</v>
      </c>
      <c r="W9" s="103" t="s">
        <v>97</v>
      </c>
      <c r="X9" s="103" t="s">
        <v>98</v>
      </c>
      <c r="Y9" s="103" t="s">
        <v>99</v>
      </c>
      <c r="Z9" s="75"/>
      <c r="AA9" s="75"/>
      <c r="AB9" s="75"/>
      <c r="AC9" s="1"/>
      <c r="AD9" s="1"/>
      <c r="AE9" s="1"/>
      <c r="AF9" s="1"/>
      <c r="AG9" s="1"/>
      <c r="AH9" s="1"/>
    </row>
    <row r="10" spans="1:34" ht="13.5" thickBot="1">
      <c r="A10" s="95" t="s">
        <v>100</v>
      </c>
      <c r="B10" s="96" t="s">
        <v>101</v>
      </c>
      <c r="C10" s="97"/>
      <c r="D10" s="96" t="s">
        <v>102</v>
      </c>
      <c r="E10" s="96" t="s">
        <v>103</v>
      </c>
      <c r="F10" s="96" t="s">
        <v>104</v>
      </c>
      <c r="G10" s="96" t="s">
        <v>105</v>
      </c>
      <c r="H10" s="96" t="s">
        <v>106</v>
      </c>
      <c r="I10" s="96" t="s">
        <v>33</v>
      </c>
      <c r="J10" s="96"/>
      <c r="K10" s="96" t="s">
        <v>86</v>
      </c>
      <c r="L10" s="96" t="s">
        <v>89</v>
      </c>
      <c r="M10" s="98" t="s">
        <v>86</v>
      </c>
      <c r="N10" s="96" t="s">
        <v>89</v>
      </c>
      <c r="O10" s="99" t="s">
        <v>107</v>
      </c>
      <c r="P10" s="100"/>
      <c r="Q10" s="101" t="s">
        <v>108</v>
      </c>
      <c r="R10" s="101" t="s">
        <v>109</v>
      </c>
      <c r="S10" s="102" t="s">
        <v>110</v>
      </c>
      <c r="T10" s="104" t="s">
        <v>111</v>
      </c>
      <c r="U10" s="104" t="s">
        <v>112</v>
      </c>
      <c r="V10" s="104" t="s">
        <v>113</v>
      </c>
      <c r="W10" s="103"/>
      <c r="X10" s="75"/>
      <c r="Y10" s="75"/>
      <c r="Z10" s="75"/>
      <c r="AA10" s="75"/>
      <c r="AB10" s="75"/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114</v>
      </c>
    </row>
    <row r="13" ht="12.75">
      <c r="B13" s="111" t="s">
        <v>115</v>
      </c>
    </row>
    <row r="14" spans="1:27" ht="12.75">
      <c r="A14" s="109">
        <v>1</v>
      </c>
      <c r="B14" s="110" t="s">
        <v>116</v>
      </c>
      <c r="C14" s="111" t="s">
        <v>117</v>
      </c>
      <c r="D14" s="118" t="s">
        <v>209</v>
      </c>
      <c r="E14" s="113">
        <v>180</v>
      </c>
      <c r="F14" s="112" t="s">
        <v>118</v>
      </c>
      <c r="H14" s="114">
        <f aca="true" t="shared" si="0" ref="H14:H24">ROUND(E14*G14,2)</f>
        <v>0</v>
      </c>
      <c r="J14" s="114">
        <f aca="true" t="shared" si="1" ref="J14:J24">ROUND(E14*G14,2)</f>
        <v>0</v>
      </c>
      <c r="M14" s="113">
        <v>0.417</v>
      </c>
      <c r="N14" s="113">
        <f>E14*M14</f>
        <v>75.06</v>
      </c>
      <c r="O14" s="112">
        <v>20</v>
      </c>
      <c r="P14" s="112" t="s">
        <v>119</v>
      </c>
      <c r="V14" s="116" t="s">
        <v>64</v>
      </c>
      <c r="W14" s="113">
        <v>5.04</v>
      </c>
      <c r="Z14" s="112" t="s">
        <v>120</v>
      </c>
      <c r="AA14" s="112">
        <v>503016601242</v>
      </c>
    </row>
    <row r="15" spans="1:27" ht="25.5">
      <c r="A15" s="109">
        <v>3</v>
      </c>
      <c r="B15" s="110" t="s">
        <v>121</v>
      </c>
      <c r="C15" s="111" t="s">
        <v>122</v>
      </c>
      <c r="D15" s="118" t="s">
        <v>123</v>
      </c>
      <c r="E15" s="113">
        <v>180</v>
      </c>
      <c r="F15" s="112" t="s">
        <v>118</v>
      </c>
      <c r="H15" s="114">
        <f t="shared" si="0"/>
        <v>0</v>
      </c>
      <c r="J15" s="114">
        <f t="shared" si="1"/>
        <v>0</v>
      </c>
      <c r="M15" s="113">
        <v>0.225</v>
      </c>
      <c r="N15" s="113">
        <f>E15*M15</f>
        <v>40.5</v>
      </c>
      <c r="O15" s="112">
        <v>20</v>
      </c>
      <c r="P15" s="112" t="s">
        <v>119</v>
      </c>
      <c r="V15" s="116" t="s">
        <v>64</v>
      </c>
      <c r="W15" s="113">
        <v>54.271</v>
      </c>
      <c r="Z15" s="112" t="s">
        <v>120</v>
      </c>
      <c r="AA15" s="112">
        <v>503026102240</v>
      </c>
    </row>
    <row r="16" spans="1:27" ht="25.5">
      <c r="A16" s="109">
        <v>5</v>
      </c>
      <c r="B16" s="110" t="s">
        <v>121</v>
      </c>
      <c r="C16" s="111" t="s">
        <v>124</v>
      </c>
      <c r="D16" s="118" t="s">
        <v>125</v>
      </c>
      <c r="E16" s="113">
        <v>10</v>
      </c>
      <c r="F16" s="112" t="s">
        <v>118</v>
      </c>
      <c r="H16" s="114">
        <f t="shared" si="0"/>
        <v>0</v>
      </c>
      <c r="J16" s="114">
        <f t="shared" si="1"/>
        <v>0</v>
      </c>
      <c r="M16" s="113">
        <v>0.181</v>
      </c>
      <c r="N16" s="113">
        <f>E16*M16</f>
        <v>1.81</v>
      </c>
      <c r="O16" s="112">
        <v>20</v>
      </c>
      <c r="P16" s="112" t="s">
        <v>119</v>
      </c>
      <c r="V16" s="116" t="s">
        <v>64</v>
      </c>
      <c r="W16" s="113">
        <v>44.215</v>
      </c>
      <c r="Z16" s="112" t="s">
        <v>120</v>
      </c>
      <c r="AA16" s="112">
        <v>503026201241</v>
      </c>
    </row>
    <row r="17" spans="1:27" ht="12.75">
      <c r="A17" s="109">
        <v>6</v>
      </c>
      <c r="B17" s="110" t="s">
        <v>121</v>
      </c>
      <c r="C17" s="111" t="s">
        <v>248</v>
      </c>
      <c r="D17" s="118" t="s">
        <v>249</v>
      </c>
      <c r="E17" s="113">
        <v>852</v>
      </c>
      <c r="F17" s="112" t="s">
        <v>118</v>
      </c>
      <c r="H17" s="114">
        <f t="shared" si="0"/>
        <v>0</v>
      </c>
      <c r="J17" s="114">
        <f t="shared" si="1"/>
        <v>0</v>
      </c>
      <c r="M17" s="113">
        <v>0.103</v>
      </c>
      <c r="N17" s="113">
        <f>E17*M17</f>
        <v>87.756</v>
      </c>
      <c r="O17" s="112">
        <v>20</v>
      </c>
      <c r="P17" s="112" t="s">
        <v>119</v>
      </c>
      <c r="V17" s="116" t="s">
        <v>64</v>
      </c>
      <c r="W17" s="113">
        <v>32.004</v>
      </c>
      <c r="Z17" s="112" t="s">
        <v>120</v>
      </c>
      <c r="AA17" s="112">
        <v>509036202240</v>
      </c>
    </row>
    <row r="18" spans="1:27" ht="12.75">
      <c r="A18" s="109">
        <v>8</v>
      </c>
      <c r="B18" s="110" t="s">
        <v>121</v>
      </c>
      <c r="C18" s="111" t="s">
        <v>127</v>
      </c>
      <c r="D18" s="118" t="s">
        <v>128</v>
      </c>
      <c r="E18" s="113">
        <v>55</v>
      </c>
      <c r="F18" s="112" t="s">
        <v>126</v>
      </c>
      <c r="H18" s="114">
        <f t="shared" si="0"/>
        <v>0</v>
      </c>
      <c r="J18" s="114">
        <f t="shared" si="1"/>
        <v>0</v>
      </c>
      <c r="M18" s="113">
        <v>0.145</v>
      </c>
      <c r="N18" s="113">
        <f>E18*M18</f>
        <v>7.975</v>
      </c>
      <c r="O18" s="112">
        <v>20</v>
      </c>
      <c r="P18" s="112" t="s">
        <v>119</v>
      </c>
      <c r="V18" s="116" t="s">
        <v>64</v>
      </c>
      <c r="W18" s="113">
        <v>26.467</v>
      </c>
      <c r="Z18" s="112" t="s">
        <v>120</v>
      </c>
      <c r="AA18" s="112">
        <v>503030402240</v>
      </c>
    </row>
    <row r="19" spans="1:27" ht="25.5">
      <c r="A19" s="109">
        <v>9</v>
      </c>
      <c r="B19" s="110" t="s">
        <v>129</v>
      </c>
      <c r="C19" s="111" t="s">
        <v>130</v>
      </c>
      <c r="D19" s="118" t="s">
        <v>192</v>
      </c>
      <c r="E19" s="113">
        <v>16.8</v>
      </c>
      <c r="F19" s="112" t="s">
        <v>131</v>
      </c>
      <c r="H19" s="114">
        <f t="shared" si="0"/>
        <v>0</v>
      </c>
      <c r="J19" s="114">
        <f t="shared" si="1"/>
        <v>0</v>
      </c>
      <c r="O19" s="112">
        <v>20</v>
      </c>
      <c r="P19" s="112" t="s">
        <v>119</v>
      </c>
      <c r="V19" s="116" t="s">
        <v>64</v>
      </c>
      <c r="W19" s="113">
        <v>57.519</v>
      </c>
      <c r="Z19" s="112" t="s">
        <v>132</v>
      </c>
      <c r="AA19" s="112">
        <v>102040002001</v>
      </c>
    </row>
    <row r="20" spans="1:27" ht="12.75">
      <c r="A20" s="109">
        <v>10</v>
      </c>
      <c r="B20" s="110" t="s">
        <v>129</v>
      </c>
      <c r="C20" s="111" t="s">
        <v>133</v>
      </c>
      <c r="D20" s="118" t="s">
        <v>134</v>
      </c>
      <c r="E20" s="113">
        <v>16.8</v>
      </c>
      <c r="F20" s="112" t="s">
        <v>131</v>
      </c>
      <c r="H20" s="114">
        <f t="shared" si="0"/>
        <v>0</v>
      </c>
      <c r="J20" s="114">
        <f t="shared" si="1"/>
        <v>0</v>
      </c>
      <c r="O20" s="112">
        <v>20</v>
      </c>
      <c r="P20" s="112" t="s">
        <v>119</v>
      </c>
      <c r="V20" s="116" t="s">
        <v>64</v>
      </c>
      <c r="W20" s="113">
        <v>3.638</v>
      </c>
      <c r="Z20" s="112" t="s">
        <v>132</v>
      </c>
      <c r="AA20" s="112">
        <v>102020002009</v>
      </c>
    </row>
    <row r="21" spans="1:27" ht="25.5">
      <c r="A21" s="109">
        <v>11</v>
      </c>
      <c r="B21" s="110" t="s">
        <v>121</v>
      </c>
      <c r="C21" s="111" t="s">
        <v>193</v>
      </c>
      <c r="D21" s="118" t="s">
        <v>211</v>
      </c>
      <c r="E21" s="113">
        <v>0</v>
      </c>
      <c r="F21" s="112" t="s">
        <v>131</v>
      </c>
      <c r="H21" s="114">
        <f t="shared" si="0"/>
        <v>0</v>
      </c>
      <c r="J21" s="114">
        <f t="shared" si="1"/>
        <v>0</v>
      </c>
      <c r="O21" s="112">
        <v>20</v>
      </c>
      <c r="P21" s="112" t="s">
        <v>119</v>
      </c>
      <c r="V21" s="116" t="s">
        <v>64</v>
      </c>
      <c r="W21" s="113">
        <v>12.697</v>
      </c>
      <c r="Z21" s="112" t="s">
        <v>132</v>
      </c>
      <c r="AA21" s="112">
        <v>103020102001</v>
      </c>
    </row>
    <row r="22" spans="1:27" ht="12.75">
      <c r="A22" s="109">
        <v>12</v>
      </c>
      <c r="B22" s="110" t="s">
        <v>121</v>
      </c>
      <c r="C22" s="111" t="s">
        <v>135</v>
      </c>
      <c r="D22" s="118" t="s">
        <v>136</v>
      </c>
      <c r="E22" s="113">
        <v>16.8</v>
      </c>
      <c r="F22" s="112" t="s">
        <v>131</v>
      </c>
      <c r="H22" s="114">
        <f t="shared" si="0"/>
        <v>0</v>
      </c>
      <c r="J22" s="114">
        <f t="shared" si="1"/>
        <v>0</v>
      </c>
      <c r="O22" s="112">
        <v>20</v>
      </c>
      <c r="P22" s="112" t="s">
        <v>119</v>
      </c>
      <c r="V22" s="116" t="s">
        <v>64</v>
      </c>
      <c r="W22" s="113">
        <v>0.534</v>
      </c>
      <c r="Z22" s="112" t="s">
        <v>132</v>
      </c>
      <c r="AA22" s="112">
        <v>103020102019</v>
      </c>
    </row>
    <row r="23" spans="1:27" ht="12.75">
      <c r="A23" s="109">
        <v>13</v>
      </c>
      <c r="B23" s="110" t="s">
        <v>121</v>
      </c>
      <c r="C23" s="111" t="s">
        <v>137</v>
      </c>
      <c r="D23" s="118" t="s">
        <v>191</v>
      </c>
      <c r="E23" s="113">
        <v>16.8</v>
      </c>
      <c r="F23" s="112" t="s">
        <v>131</v>
      </c>
      <c r="H23" s="114">
        <f t="shared" si="0"/>
        <v>0</v>
      </c>
      <c r="J23" s="114">
        <f t="shared" si="1"/>
        <v>0</v>
      </c>
      <c r="O23" s="112">
        <v>20</v>
      </c>
      <c r="P23" s="112" t="s">
        <v>119</v>
      </c>
      <c r="V23" s="116" t="s">
        <v>64</v>
      </c>
      <c r="W23" s="113">
        <v>5.162</v>
      </c>
      <c r="Z23" s="112" t="s">
        <v>138</v>
      </c>
      <c r="AA23" s="112">
        <v>106020301002</v>
      </c>
    </row>
    <row r="24" spans="1:27" ht="12.75">
      <c r="A24" s="109">
        <v>14</v>
      </c>
      <c r="B24" s="110" t="s">
        <v>121</v>
      </c>
      <c r="C24" s="111" t="s">
        <v>139</v>
      </c>
      <c r="D24" s="118" t="s">
        <v>140</v>
      </c>
      <c r="E24" s="113">
        <v>16.8</v>
      </c>
      <c r="F24" s="112" t="s">
        <v>131</v>
      </c>
      <c r="H24" s="114">
        <f t="shared" si="0"/>
        <v>0</v>
      </c>
      <c r="J24" s="114">
        <f t="shared" si="1"/>
        <v>0</v>
      </c>
      <c r="O24" s="112">
        <v>20</v>
      </c>
      <c r="P24" s="112" t="s">
        <v>119</v>
      </c>
      <c r="V24" s="116" t="s">
        <v>64</v>
      </c>
      <c r="W24" s="113">
        <v>281.565</v>
      </c>
      <c r="Z24" s="112" t="s">
        <v>132</v>
      </c>
      <c r="AA24" s="112">
        <v>106070007002</v>
      </c>
    </row>
    <row r="25" spans="1:27" ht="12.75">
      <c r="A25" s="109">
        <v>15</v>
      </c>
      <c r="B25" s="110" t="s">
        <v>121</v>
      </c>
      <c r="C25" s="111" t="s">
        <v>141</v>
      </c>
      <c r="D25" s="118" t="s">
        <v>142</v>
      </c>
      <c r="E25" s="113">
        <v>16.8</v>
      </c>
      <c r="F25" s="112" t="s">
        <v>131</v>
      </c>
      <c r="H25" s="114">
        <f>ROUND(E25*G25,2)</f>
        <v>0</v>
      </c>
      <c r="J25" s="114">
        <f>ROUND(E25*G25,2)</f>
        <v>0</v>
      </c>
      <c r="O25" s="112">
        <v>20</v>
      </c>
      <c r="P25" s="112" t="s">
        <v>119</v>
      </c>
      <c r="V25" s="116" t="s">
        <v>64</v>
      </c>
      <c r="W25" s="113">
        <v>4.223</v>
      </c>
      <c r="Z25" s="112" t="s">
        <v>138</v>
      </c>
      <c r="AA25" s="112">
        <v>104010007001</v>
      </c>
    </row>
    <row r="26" spans="1:27" ht="12.75" hidden="1">
      <c r="A26" s="109">
        <v>8</v>
      </c>
      <c r="B26" s="110" t="s">
        <v>129</v>
      </c>
      <c r="C26" s="111" t="s">
        <v>200</v>
      </c>
      <c r="D26" s="118" t="s">
        <v>201</v>
      </c>
      <c r="E26" s="113">
        <v>0</v>
      </c>
      <c r="F26" s="112" t="s">
        <v>118</v>
      </c>
      <c r="H26" s="114">
        <f>ROUND(E26*G26,2)</f>
        <v>0</v>
      </c>
      <c r="J26" s="114">
        <f>ROUND(E26*G26,2)</f>
        <v>0</v>
      </c>
      <c r="O26" s="112">
        <v>20</v>
      </c>
      <c r="P26" s="112" t="s">
        <v>119</v>
      </c>
      <c r="V26" s="116" t="s">
        <v>64</v>
      </c>
      <c r="Z26" s="112" t="s">
        <v>138</v>
      </c>
      <c r="AA26" s="112">
        <v>104010007001</v>
      </c>
    </row>
    <row r="28" spans="4:23" ht="12.75">
      <c r="D28" s="129" t="s">
        <v>145</v>
      </c>
      <c r="E28" s="130">
        <f>SUM(H28++I28)</f>
        <v>0</v>
      </c>
      <c r="H28" s="130">
        <f>SUM(H14:H26)</f>
        <v>0</v>
      </c>
      <c r="I28" s="130">
        <f>SUM(I14:I26)</f>
        <v>0</v>
      </c>
      <c r="J28" s="130">
        <f>SUM(J12:J25)</f>
        <v>0</v>
      </c>
      <c r="L28" s="131">
        <f>SUM(L12:L25)</f>
        <v>0</v>
      </c>
      <c r="N28" s="132">
        <f>SUM(N14:N27)</f>
        <v>213.101</v>
      </c>
      <c r="W28" s="113">
        <f>SUM(W12:W25)</f>
        <v>527.335</v>
      </c>
    </row>
    <row r="31" ht="12.75">
      <c r="B31" s="111" t="s">
        <v>146</v>
      </c>
    </row>
    <row r="32" spans="1:27" ht="25.5">
      <c r="A32" s="136" t="s">
        <v>218</v>
      </c>
      <c r="B32" s="110" t="s">
        <v>219</v>
      </c>
      <c r="C32" s="111" t="s">
        <v>220</v>
      </c>
      <c r="D32" s="137" t="s">
        <v>234</v>
      </c>
      <c r="E32" s="113">
        <v>0.5</v>
      </c>
      <c r="F32" s="112" t="s">
        <v>194</v>
      </c>
      <c r="H32" s="114">
        <f>ROUND(E32*G32,2)</f>
        <v>0</v>
      </c>
      <c r="J32" s="114">
        <f>ROUND(E32*G32,2)</f>
        <v>0</v>
      </c>
      <c r="K32" s="115">
        <v>2.51212</v>
      </c>
      <c r="L32" s="115">
        <f>E32*K32</f>
        <v>1.25606</v>
      </c>
      <c r="O32" s="112">
        <v>20</v>
      </c>
      <c r="P32" s="112" t="s">
        <v>119</v>
      </c>
      <c r="V32" s="116" t="s">
        <v>64</v>
      </c>
      <c r="W32" s="113">
        <v>44.421</v>
      </c>
      <c r="X32" s="112" t="s">
        <v>221</v>
      </c>
      <c r="Y32" s="111" t="s">
        <v>220</v>
      </c>
      <c r="Z32" s="112" t="s">
        <v>222</v>
      </c>
      <c r="AA32" s="112" t="s">
        <v>119</v>
      </c>
    </row>
    <row r="33" spans="1:27" ht="12.75">
      <c r="A33" s="136" t="s">
        <v>223</v>
      </c>
      <c r="B33" s="110" t="s">
        <v>219</v>
      </c>
      <c r="C33" s="111" t="s">
        <v>224</v>
      </c>
      <c r="D33" s="137" t="s">
        <v>232</v>
      </c>
      <c r="E33" s="113">
        <v>1.2</v>
      </c>
      <c r="F33" s="112" t="s">
        <v>225</v>
      </c>
      <c r="H33" s="114">
        <f>ROUND(E33*G33,2)</f>
        <v>0</v>
      </c>
      <c r="J33" s="114">
        <f>ROUND(E33*G33,2)</f>
        <v>0</v>
      </c>
      <c r="K33" s="115">
        <v>0.00241</v>
      </c>
      <c r="L33" s="115">
        <f>E33*K33</f>
        <v>0.0028919999999999996</v>
      </c>
      <c r="O33" s="112">
        <v>20</v>
      </c>
      <c r="P33" s="112" t="s">
        <v>119</v>
      </c>
      <c r="V33" s="116" t="s">
        <v>64</v>
      </c>
      <c r="W33" s="113">
        <v>22.158</v>
      </c>
      <c r="X33" s="112" t="s">
        <v>226</v>
      </c>
      <c r="Y33" s="111" t="s">
        <v>224</v>
      </c>
      <c r="Z33" s="112" t="s">
        <v>222</v>
      </c>
      <c r="AA33" s="112" t="s">
        <v>119</v>
      </c>
    </row>
    <row r="34" spans="1:27" ht="25.5">
      <c r="A34" s="136" t="s">
        <v>227</v>
      </c>
      <c r="B34" s="110" t="s">
        <v>219</v>
      </c>
      <c r="C34" s="111" t="s">
        <v>228</v>
      </c>
      <c r="D34" s="137" t="s">
        <v>233</v>
      </c>
      <c r="E34" s="113">
        <v>0.025</v>
      </c>
      <c r="F34" s="112" t="s">
        <v>229</v>
      </c>
      <c r="H34" s="114">
        <f>ROUND(E34*G34,2)</f>
        <v>0</v>
      </c>
      <c r="J34" s="114">
        <f>ROUND(E34*G34,2)</f>
        <v>0</v>
      </c>
      <c r="K34" s="115">
        <v>0.0079</v>
      </c>
      <c r="L34" s="115">
        <f>E34*K34</f>
        <v>0.00019750000000000003</v>
      </c>
      <c r="O34" s="112">
        <v>20</v>
      </c>
      <c r="P34" s="112" t="s">
        <v>119</v>
      </c>
      <c r="V34" s="116" t="s">
        <v>64</v>
      </c>
      <c r="W34" s="113">
        <v>10.997</v>
      </c>
      <c r="X34" s="112" t="s">
        <v>230</v>
      </c>
      <c r="Y34" s="111" t="s">
        <v>228</v>
      </c>
      <c r="Z34" s="112" t="s">
        <v>231</v>
      </c>
      <c r="AA34" s="112" t="s">
        <v>119</v>
      </c>
    </row>
    <row r="35" spans="1:27" ht="25.5" hidden="1">
      <c r="A35" s="109">
        <v>1</v>
      </c>
      <c r="B35" s="110" t="s">
        <v>121</v>
      </c>
      <c r="C35" s="111" t="s">
        <v>195</v>
      </c>
      <c r="D35" s="118" t="s">
        <v>196</v>
      </c>
      <c r="E35" s="113">
        <v>0.3</v>
      </c>
      <c r="F35" s="112" t="s">
        <v>131</v>
      </c>
      <c r="H35" s="114">
        <f>ROUND(E35*G35,2)</f>
        <v>0</v>
      </c>
      <c r="J35" s="114">
        <f>ROUND(E35*G35,2)</f>
        <v>0</v>
      </c>
      <c r="K35" s="115">
        <v>2.41931</v>
      </c>
      <c r="L35" s="115">
        <f>E35*K35</f>
        <v>0.7257929999999999</v>
      </c>
      <c r="O35" s="112">
        <v>20</v>
      </c>
      <c r="P35" s="112" t="s">
        <v>119</v>
      </c>
      <c r="V35" s="116" t="s">
        <v>64</v>
      </c>
      <c r="Z35" s="112" t="s">
        <v>197</v>
      </c>
      <c r="AA35" s="112" t="s">
        <v>119</v>
      </c>
    </row>
    <row r="37" spans="4:23" ht="12.75">
      <c r="D37" s="129" t="s">
        <v>147</v>
      </c>
      <c r="E37" s="130">
        <f>SUM(H37+I37)</f>
        <v>0</v>
      </c>
      <c r="H37" s="130">
        <f>SUM(H32:H34)</f>
        <v>0</v>
      </c>
      <c r="I37" s="130">
        <f>SUM(I31:I35)</f>
        <v>0</v>
      </c>
      <c r="J37" s="130">
        <f>SUM(J31:J35)</f>
        <v>0</v>
      </c>
      <c r="L37" s="131">
        <f>SUM(L31:L35)</f>
        <v>1.9849424999999998</v>
      </c>
      <c r="N37" s="132">
        <f>SUM(N31:N37)</f>
        <v>0</v>
      </c>
      <c r="W37" s="113">
        <f>SUM(W31:W35)</f>
        <v>77.57600000000001</v>
      </c>
    </row>
    <row r="39" ht="12.75" hidden="1">
      <c r="B39" s="111" t="s">
        <v>148</v>
      </c>
    </row>
    <row r="40" spans="1:27" ht="12.75" hidden="1">
      <c r="A40" s="109">
        <v>20</v>
      </c>
      <c r="B40" s="110" t="s">
        <v>116</v>
      </c>
      <c r="C40" s="111" t="s">
        <v>149</v>
      </c>
      <c r="D40" s="118" t="s">
        <v>210</v>
      </c>
      <c r="E40" s="113">
        <v>15</v>
      </c>
      <c r="F40" s="112" t="s">
        <v>118</v>
      </c>
      <c r="H40" s="114">
        <f aca="true" t="shared" si="2" ref="H40:H50">ROUND(E40*G40,2)</f>
        <v>0</v>
      </c>
      <c r="J40" s="114">
        <f aca="true" t="shared" si="3" ref="J40:J52">ROUND(E40*G40,2)</f>
        <v>0</v>
      </c>
      <c r="K40" s="115">
        <v>0.30361</v>
      </c>
      <c r="L40" s="115">
        <f aca="true" t="shared" si="4" ref="L40:L49">E40*K40</f>
        <v>4.55415</v>
      </c>
      <c r="O40" s="112">
        <v>20</v>
      </c>
      <c r="P40" s="112" t="s">
        <v>119</v>
      </c>
      <c r="V40" s="116" t="s">
        <v>64</v>
      </c>
      <c r="W40" s="113">
        <v>5.295</v>
      </c>
      <c r="Z40" s="112" t="s">
        <v>150</v>
      </c>
      <c r="AA40" s="112">
        <v>2201010200113</v>
      </c>
    </row>
    <row r="41" ht="12.75">
      <c r="B41" s="111" t="s">
        <v>148</v>
      </c>
    </row>
    <row r="42" ht="12.75">
      <c r="D42" s="129"/>
    </row>
    <row r="43" spans="1:27" ht="12.75">
      <c r="A43" s="109">
        <v>22</v>
      </c>
      <c r="B43" s="110" t="s">
        <v>116</v>
      </c>
      <c r="C43" s="111" t="s">
        <v>151</v>
      </c>
      <c r="D43" s="118" t="s">
        <v>213</v>
      </c>
      <c r="E43" s="113">
        <v>56</v>
      </c>
      <c r="F43" s="112" t="s">
        <v>118</v>
      </c>
      <c r="H43" s="114">
        <f t="shared" si="2"/>
        <v>0</v>
      </c>
      <c r="J43" s="114">
        <f t="shared" si="3"/>
        <v>0</v>
      </c>
      <c r="K43" s="115">
        <v>0.46166</v>
      </c>
      <c r="L43" s="115">
        <f t="shared" si="4"/>
        <v>25.85296</v>
      </c>
      <c r="O43" s="112">
        <v>20</v>
      </c>
      <c r="P43" s="112" t="s">
        <v>119</v>
      </c>
      <c r="V43" s="116" t="s">
        <v>64</v>
      </c>
      <c r="W43" s="113">
        <v>31.77</v>
      </c>
      <c r="Z43" s="112" t="s">
        <v>150</v>
      </c>
      <c r="AA43" s="112">
        <v>2201010400025</v>
      </c>
    </row>
    <row r="44" spans="1:27" ht="25.5">
      <c r="A44" s="109">
        <v>23</v>
      </c>
      <c r="B44" s="110" t="s">
        <v>116</v>
      </c>
      <c r="C44" s="111" t="s">
        <v>250</v>
      </c>
      <c r="D44" s="118" t="s">
        <v>251</v>
      </c>
      <c r="E44" s="113">
        <v>837</v>
      </c>
      <c r="F44" s="112" t="s">
        <v>118</v>
      </c>
      <c r="H44" s="114">
        <f t="shared" si="2"/>
        <v>0</v>
      </c>
      <c r="J44" s="114">
        <f t="shared" si="3"/>
        <v>0</v>
      </c>
      <c r="K44" s="115">
        <v>0.07678</v>
      </c>
      <c r="L44" s="115">
        <f t="shared" si="4"/>
        <v>64.26486</v>
      </c>
      <c r="O44" s="112">
        <v>20</v>
      </c>
      <c r="P44" s="112" t="s">
        <v>119</v>
      </c>
      <c r="V44" s="116" t="s">
        <v>64</v>
      </c>
      <c r="W44" s="113">
        <v>55.209</v>
      </c>
      <c r="Z44" s="112" t="s">
        <v>150</v>
      </c>
      <c r="AA44" s="112">
        <v>220305390</v>
      </c>
    </row>
    <row r="45" spans="1:27" ht="12.75">
      <c r="A45" s="109">
        <v>13</v>
      </c>
      <c r="B45" s="110" t="s">
        <v>116</v>
      </c>
      <c r="C45" s="111" t="s">
        <v>235</v>
      </c>
      <c r="D45" s="118" t="s">
        <v>236</v>
      </c>
      <c r="E45" s="113">
        <v>25</v>
      </c>
      <c r="F45" s="112" t="s">
        <v>118</v>
      </c>
      <c r="H45" s="114">
        <f>ROUND(E45*G45,2)</f>
        <v>0</v>
      </c>
      <c r="J45" s="114">
        <f>ROUND(E45*G45,2)</f>
        <v>0</v>
      </c>
      <c r="K45" s="115">
        <v>0.33837</v>
      </c>
      <c r="L45" s="115">
        <f>E45*K45</f>
        <v>8.45925</v>
      </c>
      <c r="O45" s="112">
        <v>20</v>
      </c>
      <c r="P45" s="112" t="s">
        <v>119</v>
      </c>
      <c r="V45" s="116" t="s">
        <v>64</v>
      </c>
      <c r="Z45" s="112" t="s">
        <v>152</v>
      </c>
      <c r="AA45" s="112">
        <v>2201010300804</v>
      </c>
    </row>
    <row r="46" spans="1:27" ht="25.5">
      <c r="A46" s="109">
        <v>26</v>
      </c>
      <c r="B46" s="110" t="s">
        <v>116</v>
      </c>
      <c r="C46" s="111" t="s">
        <v>153</v>
      </c>
      <c r="D46" s="118" t="s">
        <v>154</v>
      </c>
      <c r="E46" s="113">
        <v>837</v>
      </c>
      <c r="F46" s="112" t="s">
        <v>118</v>
      </c>
      <c r="H46" s="114">
        <f>ROUND(E46*G46,2)</f>
        <v>0</v>
      </c>
      <c r="J46" s="114">
        <f>ROUND(E46*G46,2)</f>
        <v>0</v>
      </c>
      <c r="K46" s="115">
        <v>0.00071</v>
      </c>
      <c r="L46" s="115">
        <f>E46*K46</f>
        <v>0.59427</v>
      </c>
      <c r="O46" s="112">
        <v>20</v>
      </c>
      <c r="P46" s="112" t="s">
        <v>119</v>
      </c>
      <c r="V46" s="116" t="s">
        <v>64</v>
      </c>
      <c r="W46" s="113">
        <v>7.056</v>
      </c>
      <c r="Z46" s="112" t="s">
        <v>152</v>
      </c>
      <c r="AA46" s="112">
        <v>2203033003001</v>
      </c>
    </row>
    <row r="47" spans="1:27" ht="25.5">
      <c r="A47" s="109">
        <v>27</v>
      </c>
      <c r="B47" s="110" t="s">
        <v>116</v>
      </c>
      <c r="C47" s="111" t="s">
        <v>155</v>
      </c>
      <c r="D47" s="118" t="s">
        <v>156</v>
      </c>
      <c r="E47" s="113">
        <v>1073</v>
      </c>
      <c r="F47" s="112" t="s">
        <v>118</v>
      </c>
      <c r="H47" s="114">
        <f t="shared" si="2"/>
        <v>0</v>
      </c>
      <c r="J47" s="114">
        <f t="shared" si="3"/>
        <v>0</v>
      </c>
      <c r="K47" s="115">
        <v>0.1037</v>
      </c>
      <c r="L47" s="115">
        <f t="shared" si="4"/>
        <v>111.2701</v>
      </c>
      <c r="O47" s="112">
        <v>20</v>
      </c>
      <c r="P47" s="112" t="s">
        <v>119</v>
      </c>
      <c r="V47" s="116" t="s">
        <v>64</v>
      </c>
      <c r="W47" s="113">
        <v>130.536</v>
      </c>
      <c r="Z47" s="112" t="s">
        <v>152</v>
      </c>
      <c r="AA47" s="112" t="s">
        <v>119</v>
      </c>
    </row>
    <row r="48" spans="1:27" ht="25.5">
      <c r="A48" s="109">
        <v>29</v>
      </c>
      <c r="B48" s="110" t="s">
        <v>116</v>
      </c>
      <c r="C48" s="111" t="s">
        <v>157</v>
      </c>
      <c r="D48" s="118" t="s">
        <v>212</v>
      </c>
      <c r="E48" s="113">
        <v>236</v>
      </c>
      <c r="F48" s="112" t="s">
        <v>118</v>
      </c>
      <c r="H48" s="114">
        <f t="shared" si="2"/>
        <v>0</v>
      </c>
      <c r="J48" s="114">
        <f t="shared" si="3"/>
        <v>0</v>
      </c>
      <c r="K48" s="115">
        <v>0.17726</v>
      </c>
      <c r="L48" s="115">
        <f t="shared" si="4"/>
        <v>41.83336</v>
      </c>
      <c r="O48" s="112">
        <v>20</v>
      </c>
      <c r="P48" s="112" t="s">
        <v>119</v>
      </c>
      <c r="V48" s="116" t="s">
        <v>64</v>
      </c>
      <c r="W48" s="113">
        <v>34.775</v>
      </c>
      <c r="Z48" s="112" t="s">
        <v>152</v>
      </c>
      <c r="AA48" s="112">
        <v>2203064005213</v>
      </c>
    </row>
    <row r="49" spans="1:27" ht="12.75">
      <c r="A49" s="109">
        <v>16</v>
      </c>
      <c r="B49" s="110" t="s">
        <v>116</v>
      </c>
      <c r="C49" s="111" t="s">
        <v>237</v>
      </c>
      <c r="D49" s="118" t="s">
        <v>242</v>
      </c>
      <c r="E49" s="113">
        <v>25</v>
      </c>
      <c r="F49" s="112" t="s">
        <v>118</v>
      </c>
      <c r="H49" s="114">
        <f t="shared" si="2"/>
        <v>0</v>
      </c>
      <c r="J49" s="114">
        <f t="shared" si="3"/>
        <v>0</v>
      </c>
      <c r="K49" s="115">
        <v>0.074</v>
      </c>
      <c r="L49" s="115">
        <f t="shared" si="4"/>
        <v>1.8499999999999999</v>
      </c>
      <c r="O49" s="112">
        <v>20</v>
      </c>
      <c r="P49" s="112" t="s">
        <v>119</v>
      </c>
      <c r="V49" s="116" t="s">
        <v>64</v>
      </c>
      <c r="Z49" s="112" t="s">
        <v>152</v>
      </c>
      <c r="AA49" s="112">
        <v>220402</v>
      </c>
    </row>
    <row r="50" spans="1:27" ht="12.75">
      <c r="A50" s="109">
        <v>17</v>
      </c>
      <c r="B50" s="110" t="s">
        <v>116</v>
      </c>
      <c r="C50" s="111" t="s">
        <v>238</v>
      </c>
      <c r="D50" s="118" t="s">
        <v>239</v>
      </c>
      <c r="E50" s="113">
        <v>25</v>
      </c>
      <c r="F50" s="112" t="s">
        <v>118</v>
      </c>
      <c r="H50" s="114">
        <f t="shared" si="2"/>
        <v>0</v>
      </c>
      <c r="J50" s="114">
        <f t="shared" si="3"/>
        <v>0</v>
      </c>
      <c r="O50" s="112">
        <v>20</v>
      </c>
      <c r="P50" s="112" t="s">
        <v>119</v>
      </c>
      <c r="V50" s="116" t="s">
        <v>64</v>
      </c>
      <c r="Z50" s="112" t="s">
        <v>152</v>
      </c>
      <c r="AA50" s="112">
        <v>220402</v>
      </c>
    </row>
    <row r="51" spans="1:27" ht="12.75">
      <c r="A51" s="109">
        <v>18</v>
      </c>
      <c r="B51" s="110" t="s">
        <v>143</v>
      </c>
      <c r="C51" s="111" t="s">
        <v>240</v>
      </c>
      <c r="D51" s="118" t="s">
        <v>243</v>
      </c>
      <c r="E51" s="113">
        <v>17.5</v>
      </c>
      <c r="F51" s="112" t="s">
        <v>118</v>
      </c>
      <c r="I51" s="114">
        <f>ROUND(E51*G51,2)</f>
        <v>0</v>
      </c>
      <c r="J51" s="114">
        <f t="shared" si="3"/>
        <v>0</v>
      </c>
      <c r="K51" s="115">
        <v>0.135</v>
      </c>
      <c r="L51" s="115">
        <f>E51*K51</f>
        <v>2.3625000000000003</v>
      </c>
      <c r="O51" s="112">
        <v>20</v>
      </c>
      <c r="P51" s="112" t="s">
        <v>119</v>
      </c>
      <c r="V51" s="116" t="s">
        <v>64</v>
      </c>
      <c r="Z51" s="112" t="s">
        <v>165</v>
      </c>
      <c r="AA51" s="112" t="s">
        <v>119</v>
      </c>
    </row>
    <row r="52" spans="1:27" ht="12.75">
      <c r="A52" s="109">
        <v>19</v>
      </c>
      <c r="B52" s="110" t="s">
        <v>143</v>
      </c>
      <c r="C52" s="111" t="s">
        <v>241</v>
      </c>
      <c r="D52" s="118" t="s">
        <v>244</v>
      </c>
      <c r="E52" s="113">
        <v>7.5</v>
      </c>
      <c r="F52" s="112" t="s">
        <v>118</v>
      </c>
      <c r="I52" s="114">
        <f>ROUND(E52*G52,2)</f>
        <v>0</v>
      </c>
      <c r="J52" s="114">
        <f t="shared" si="3"/>
        <v>0</v>
      </c>
      <c r="K52" s="115">
        <v>0.135</v>
      </c>
      <c r="L52" s="115">
        <f>E52*K52</f>
        <v>1.0125000000000002</v>
      </c>
      <c r="O52" s="112">
        <v>20</v>
      </c>
      <c r="P52" s="112" t="s">
        <v>119</v>
      </c>
      <c r="V52" s="116" t="s">
        <v>64</v>
      </c>
      <c r="Z52" s="112" t="s">
        <v>165</v>
      </c>
      <c r="AA52" s="112" t="s">
        <v>119</v>
      </c>
    </row>
    <row r="53" spans="4:23" ht="12.75">
      <c r="D53" s="129" t="s">
        <v>158</v>
      </c>
      <c r="E53" s="130">
        <f>SUM(H53+I53)</f>
        <v>0</v>
      </c>
      <c r="H53" s="130">
        <f>SUM(H43:H52)</f>
        <v>0</v>
      </c>
      <c r="I53" s="130">
        <f>SUM(I43:I52)</f>
        <v>0</v>
      </c>
      <c r="J53" s="130">
        <f>SUM(J39:J48)</f>
        <v>0</v>
      </c>
      <c r="L53" s="131">
        <f>SUM(L40:L48)</f>
        <v>256.82894999999996</v>
      </c>
      <c r="N53" s="132">
        <f>SUM(N43:N52)</f>
        <v>0</v>
      </c>
      <c r="W53" s="113">
        <f>SUM(W39:W48)</f>
        <v>264.64099999999996</v>
      </c>
    </row>
    <row r="55" ht="12.75">
      <c r="B55" s="111" t="s">
        <v>159</v>
      </c>
    </row>
    <row r="56" spans="1:12" ht="25.5">
      <c r="A56" s="109">
        <v>17</v>
      </c>
      <c r="B56" s="110" t="s">
        <v>116</v>
      </c>
      <c r="C56" s="111" t="s">
        <v>206</v>
      </c>
      <c r="D56" s="118" t="s">
        <v>207</v>
      </c>
      <c r="E56" s="113">
        <v>5</v>
      </c>
      <c r="F56" s="112" t="s">
        <v>160</v>
      </c>
      <c r="H56" s="114">
        <f>SUM(E56*G56)</f>
        <v>0</v>
      </c>
      <c r="J56" s="114">
        <v>0.39903</v>
      </c>
      <c r="K56" s="115">
        <v>0.79806</v>
      </c>
      <c r="L56" s="115">
        <f>SUM(E56*K56)</f>
        <v>3.9903</v>
      </c>
    </row>
    <row r="58" spans="1:27" ht="25.5">
      <c r="A58" s="109">
        <v>13</v>
      </c>
      <c r="B58" s="110" t="s">
        <v>116</v>
      </c>
      <c r="C58" s="111" t="s">
        <v>204</v>
      </c>
      <c r="D58" s="118" t="s">
        <v>205</v>
      </c>
      <c r="E58" s="113">
        <v>5</v>
      </c>
      <c r="F58" s="112" t="s">
        <v>160</v>
      </c>
      <c r="H58" s="114">
        <f>SUM(E58*G58)</f>
        <v>0</v>
      </c>
      <c r="J58" s="114">
        <f>ROUND(E58*G58,2)</f>
        <v>0</v>
      </c>
      <c r="K58" s="115">
        <v>0.40606</v>
      </c>
      <c r="L58" s="115">
        <f>E58*K58</f>
        <v>2.0303</v>
      </c>
      <c r="O58" s="112">
        <v>20</v>
      </c>
      <c r="P58" s="112" t="s">
        <v>119</v>
      </c>
      <c r="V58" s="116" t="s">
        <v>64</v>
      </c>
      <c r="Z58" s="112" t="s">
        <v>152</v>
      </c>
      <c r="AA58" s="112">
        <v>2225149101803</v>
      </c>
    </row>
    <row r="60" spans="1:23" ht="12.75">
      <c r="A60" s="134"/>
      <c r="B60" s="128"/>
      <c r="C60" s="128"/>
      <c r="D60" s="129" t="s">
        <v>161</v>
      </c>
      <c r="E60" s="130">
        <f>SUM(H60+I60)</f>
        <v>0</v>
      </c>
      <c r="H60" s="130">
        <f>SUM(H55:H58)</f>
        <v>0</v>
      </c>
      <c r="I60" s="130">
        <f>SUM(I56:I58)</f>
        <v>0</v>
      </c>
      <c r="J60" s="130" t="e">
        <f>SUM(#REF!)</f>
        <v>#REF!</v>
      </c>
      <c r="L60" s="131">
        <f>SUM(L56:L58)</f>
        <v>6.0206</v>
      </c>
      <c r="N60" s="132">
        <f>SUM(N56:N60)</f>
        <v>0</v>
      </c>
      <c r="W60" s="113" t="e">
        <f>SUM(#REF!)</f>
        <v>#REF!</v>
      </c>
    </row>
    <row r="61" spans="2:5" ht="12.75">
      <c r="B61" s="111"/>
      <c r="D61" s="111"/>
      <c r="E61" s="111"/>
    </row>
    <row r="62" ht="12.75">
      <c r="B62" s="111" t="s">
        <v>162</v>
      </c>
    </row>
    <row r="63" spans="1:27" ht="12.75" hidden="1">
      <c r="A63" s="109">
        <v>36</v>
      </c>
      <c r="B63" s="110" t="s">
        <v>143</v>
      </c>
      <c r="C63" s="111" t="s">
        <v>163</v>
      </c>
      <c r="D63" s="118" t="s">
        <v>164</v>
      </c>
      <c r="E63" s="113">
        <v>0</v>
      </c>
      <c r="F63" s="112" t="s">
        <v>160</v>
      </c>
      <c r="I63" s="114">
        <f>ROUND(E63*G63,2)</f>
        <v>0</v>
      </c>
      <c r="J63" s="114">
        <f aca="true" t="shared" si="5" ref="J63:J72">ROUND(E63*G63,2)</f>
        <v>0</v>
      </c>
      <c r="K63" s="115">
        <v>0.022</v>
      </c>
      <c r="L63" s="115">
        <f aca="true" t="shared" si="6" ref="L63:L70">E63*K63</f>
        <v>0</v>
      </c>
      <c r="O63" s="112">
        <v>20</v>
      </c>
      <c r="P63" s="112" t="s">
        <v>119</v>
      </c>
      <c r="V63" s="116" t="s">
        <v>64</v>
      </c>
      <c r="Z63" s="112" t="s">
        <v>165</v>
      </c>
      <c r="AA63" s="112" t="s">
        <v>119</v>
      </c>
    </row>
    <row r="64" spans="1:27" ht="25.5" hidden="1">
      <c r="A64" s="109">
        <v>37</v>
      </c>
      <c r="B64" s="110" t="s">
        <v>116</v>
      </c>
      <c r="C64" s="111" t="s">
        <v>166</v>
      </c>
      <c r="D64" s="118" t="s">
        <v>167</v>
      </c>
      <c r="E64" s="113">
        <v>0</v>
      </c>
      <c r="F64" s="112" t="s">
        <v>126</v>
      </c>
      <c r="H64" s="114">
        <f>ROUND(E64*G64,2)</f>
        <v>0</v>
      </c>
      <c r="J64" s="114">
        <f t="shared" si="5"/>
        <v>0</v>
      </c>
      <c r="K64" s="115">
        <v>0.17638</v>
      </c>
      <c r="L64" s="115">
        <f t="shared" si="6"/>
        <v>0</v>
      </c>
      <c r="O64" s="112">
        <v>20</v>
      </c>
      <c r="P64" s="112" t="s">
        <v>119</v>
      </c>
      <c r="V64" s="116" t="s">
        <v>64</v>
      </c>
      <c r="W64" s="113">
        <v>17.507</v>
      </c>
      <c r="Z64" s="112" t="s">
        <v>152</v>
      </c>
      <c r="AA64" s="112">
        <v>2225098002</v>
      </c>
    </row>
    <row r="65" spans="1:27" ht="25.5">
      <c r="A65" s="109">
        <v>18</v>
      </c>
      <c r="B65" s="110" t="s">
        <v>116</v>
      </c>
      <c r="C65" s="111" t="s">
        <v>169</v>
      </c>
      <c r="D65" s="118" t="s">
        <v>247</v>
      </c>
      <c r="E65" s="113">
        <v>69</v>
      </c>
      <c r="F65" s="112" t="s">
        <v>126</v>
      </c>
      <c r="H65" s="114">
        <f>ROUND(E65*G65,2)</f>
        <v>0</v>
      </c>
      <c r="J65" s="114">
        <f t="shared" si="5"/>
        <v>0</v>
      </c>
      <c r="K65" s="115">
        <v>0.13553</v>
      </c>
      <c r="L65" s="115">
        <f t="shared" si="6"/>
        <v>9.35157</v>
      </c>
      <c r="O65" s="112">
        <v>20</v>
      </c>
      <c r="P65" s="112" t="s">
        <v>119</v>
      </c>
      <c r="V65" s="116" t="s">
        <v>64</v>
      </c>
      <c r="W65" s="113">
        <v>102.384</v>
      </c>
      <c r="Z65" s="112" t="s">
        <v>152</v>
      </c>
      <c r="AA65" s="112">
        <v>2225098101002</v>
      </c>
    </row>
    <row r="66" spans="1:27" ht="25.5" hidden="1">
      <c r="A66" s="109">
        <v>39</v>
      </c>
      <c r="B66" s="110" t="s">
        <v>116</v>
      </c>
      <c r="C66" s="111" t="s">
        <v>169</v>
      </c>
      <c r="D66" s="118" t="s">
        <v>170</v>
      </c>
      <c r="E66" s="113">
        <v>71</v>
      </c>
      <c r="F66" s="112" t="s">
        <v>126</v>
      </c>
      <c r="H66" s="114">
        <f>ROUND(E66*G66,2)</f>
        <v>0</v>
      </c>
      <c r="J66" s="114">
        <f t="shared" si="5"/>
        <v>0</v>
      </c>
      <c r="K66" s="115">
        <v>0.13553</v>
      </c>
      <c r="L66" s="115">
        <f t="shared" si="6"/>
        <v>9.622630000000001</v>
      </c>
      <c r="O66" s="112">
        <v>20</v>
      </c>
      <c r="P66" s="112" t="s">
        <v>119</v>
      </c>
      <c r="V66" s="116" t="s">
        <v>64</v>
      </c>
      <c r="W66" s="113">
        <v>102.384</v>
      </c>
      <c r="Z66" s="112" t="s">
        <v>152</v>
      </c>
      <c r="AA66" s="112">
        <v>2225098101002</v>
      </c>
    </row>
    <row r="67" spans="1:27" ht="12.75">
      <c r="A67" s="109">
        <v>40</v>
      </c>
      <c r="B67" s="110" t="s">
        <v>143</v>
      </c>
      <c r="C67" s="111" t="s">
        <v>168</v>
      </c>
      <c r="D67" s="118" t="s">
        <v>245</v>
      </c>
      <c r="E67" s="113">
        <v>57</v>
      </c>
      <c r="F67" s="112" t="s">
        <v>160</v>
      </c>
      <c r="I67" s="114">
        <f>ROUND(E67*G67,2)</f>
        <v>0</v>
      </c>
      <c r="J67" s="114">
        <f>ROUND(E67*G67,2)</f>
        <v>0</v>
      </c>
      <c r="K67" s="115">
        <v>0.099</v>
      </c>
      <c r="L67" s="115">
        <f>E67*K67</f>
        <v>5.643000000000001</v>
      </c>
      <c r="O67" s="112">
        <v>20</v>
      </c>
      <c r="P67" s="112" t="s">
        <v>119</v>
      </c>
      <c r="V67" s="116" t="s">
        <v>64</v>
      </c>
      <c r="Z67" s="112" t="s">
        <v>165</v>
      </c>
      <c r="AA67" s="112" t="s">
        <v>119</v>
      </c>
    </row>
    <row r="68" spans="1:27" ht="12.75">
      <c r="A68" s="109">
        <v>40</v>
      </c>
      <c r="B68" s="110" t="s">
        <v>143</v>
      </c>
      <c r="C68" s="111" t="s">
        <v>168</v>
      </c>
      <c r="D68" s="118" t="s">
        <v>246</v>
      </c>
      <c r="E68" s="113">
        <v>12</v>
      </c>
      <c r="F68" s="112" t="s">
        <v>160</v>
      </c>
      <c r="I68" s="114">
        <f>ROUND(E68*G68,2)</f>
        <v>0</v>
      </c>
      <c r="J68" s="114">
        <f t="shared" si="5"/>
        <v>0</v>
      </c>
      <c r="K68" s="115">
        <v>0.099</v>
      </c>
      <c r="L68" s="115">
        <f t="shared" si="6"/>
        <v>1.1880000000000002</v>
      </c>
      <c r="O68" s="112">
        <v>20</v>
      </c>
      <c r="P68" s="112" t="s">
        <v>119</v>
      </c>
      <c r="V68" s="116" t="s">
        <v>64</v>
      </c>
      <c r="Z68" s="112" t="s">
        <v>165</v>
      </c>
      <c r="AA68" s="112" t="s">
        <v>119</v>
      </c>
    </row>
    <row r="69" spans="1:27" ht="12.75">
      <c r="A69" s="109">
        <v>41</v>
      </c>
      <c r="B69" s="110" t="s">
        <v>116</v>
      </c>
      <c r="C69" s="111" t="s">
        <v>171</v>
      </c>
      <c r="D69" s="118" t="s">
        <v>199</v>
      </c>
      <c r="E69" s="113">
        <v>5.2</v>
      </c>
      <c r="F69" s="112" t="s">
        <v>131</v>
      </c>
      <c r="H69" s="114">
        <f aca="true" t="shared" si="7" ref="H69:H77">ROUND(E69*G69,2)</f>
        <v>0</v>
      </c>
      <c r="J69" s="114">
        <f t="shared" si="5"/>
        <v>0</v>
      </c>
      <c r="K69" s="115">
        <v>2.36285</v>
      </c>
      <c r="L69" s="115">
        <f t="shared" si="6"/>
        <v>12.28682</v>
      </c>
      <c r="O69" s="112">
        <v>20</v>
      </c>
      <c r="P69" s="112" t="s">
        <v>119</v>
      </c>
      <c r="V69" s="116" t="s">
        <v>64</v>
      </c>
      <c r="W69" s="113">
        <v>16.093</v>
      </c>
      <c r="Z69" s="112" t="s">
        <v>152</v>
      </c>
      <c r="AA69" s="112">
        <v>2225098001021</v>
      </c>
    </row>
    <row r="70" spans="1:27" ht="25.5">
      <c r="A70" s="109">
        <v>42</v>
      </c>
      <c r="B70" s="110" t="s">
        <v>116</v>
      </c>
      <c r="C70" s="111" t="s">
        <v>172</v>
      </c>
      <c r="D70" s="118" t="s">
        <v>173</v>
      </c>
      <c r="E70" s="113">
        <v>20</v>
      </c>
      <c r="F70" s="112" t="s">
        <v>126</v>
      </c>
      <c r="H70" s="114">
        <f t="shared" si="7"/>
        <v>0</v>
      </c>
      <c r="J70" s="114">
        <f t="shared" si="5"/>
        <v>0</v>
      </c>
      <c r="K70" s="115">
        <v>0.0043</v>
      </c>
      <c r="L70" s="115">
        <f t="shared" si="6"/>
        <v>0.086</v>
      </c>
      <c r="O70" s="112">
        <v>20</v>
      </c>
      <c r="P70" s="112" t="s">
        <v>119</v>
      </c>
      <c r="V70" s="116" t="s">
        <v>64</v>
      </c>
      <c r="W70" s="113">
        <v>19.769</v>
      </c>
      <c r="Z70" s="112" t="s">
        <v>152</v>
      </c>
      <c r="AA70" s="112">
        <v>2225108202002</v>
      </c>
    </row>
    <row r="71" spans="1:27" ht="25.5">
      <c r="A71" s="109">
        <v>43</v>
      </c>
      <c r="B71" s="110" t="s">
        <v>121</v>
      </c>
      <c r="C71" s="111" t="s">
        <v>174</v>
      </c>
      <c r="D71" s="118" t="s">
        <v>175</v>
      </c>
      <c r="E71" s="113">
        <v>20</v>
      </c>
      <c r="F71" s="112" t="s">
        <v>126</v>
      </c>
      <c r="H71" s="114">
        <f t="shared" si="7"/>
        <v>0</v>
      </c>
      <c r="J71" s="114">
        <f t="shared" si="5"/>
        <v>0</v>
      </c>
      <c r="O71" s="112">
        <v>20</v>
      </c>
      <c r="P71" s="112" t="s">
        <v>119</v>
      </c>
      <c r="V71" s="116" t="s">
        <v>64</v>
      </c>
      <c r="W71" s="113">
        <v>20.737</v>
      </c>
      <c r="Z71" s="112" t="s">
        <v>152</v>
      </c>
      <c r="AA71" s="112">
        <v>2203900000001</v>
      </c>
    </row>
    <row r="72" spans="1:27" ht="25.5" hidden="1">
      <c r="A72" s="109">
        <v>44</v>
      </c>
      <c r="B72" s="110" t="s">
        <v>121</v>
      </c>
      <c r="C72" s="111" t="s">
        <v>176</v>
      </c>
      <c r="D72" s="118" t="s">
        <v>177</v>
      </c>
      <c r="E72" s="113">
        <v>25</v>
      </c>
      <c r="F72" s="112" t="s">
        <v>126</v>
      </c>
      <c r="H72" s="114">
        <f t="shared" si="7"/>
        <v>0</v>
      </c>
      <c r="J72" s="114">
        <f t="shared" si="5"/>
        <v>0</v>
      </c>
      <c r="K72" s="115">
        <v>2E-05</v>
      </c>
      <c r="L72" s="115">
        <f>E72*K72</f>
        <v>0.0005</v>
      </c>
      <c r="O72" s="112">
        <v>20</v>
      </c>
      <c r="P72" s="112" t="s">
        <v>119</v>
      </c>
      <c r="V72" s="116" t="s">
        <v>64</v>
      </c>
      <c r="W72" s="113">
        <v>18.88</v>
      </c>
      <c r="Z72" s="112" t="s">
        <v>152</v>
      </c>
      <c r="AA72" s="112">
        <v>509046201240</v>
      </c>
    </row>
    <row r="73" spans="1:27" ht="12.75">
      <c r="A73" s="109">
        <v>46</v>
      </c>
      <c r="B73" s="110" t="s">
        <v>178</v>
      </c>
      <c r="C73" s="111" t="s">
        <v>179</v>
      </c>
      <c r="D73" s="118" t="s">
        <v>198</v>
      </c>
      <c r="E73" s="113">
        <v>0.4</v>
      </c>
      <c r="F73" s="112" t="s">
        <v>131</v>
      </c>
      <c r="H73" s="114">
        <f t="shared" si="7"/>
        <v>0</v>
      </c>
      <c r="J73" s="114">
        <f>ROUND(E73*G73,2)</f>
        <v>0</v>
      </c>
      <c r="M73" s="113">
        <v>2</v>
      </c>
      <c r="N73" s="113">
        <f>E73*M73</f>
        <v>0.8</v>
      </c>
      <c r="O73" s="112">
        <v>20</v>
      </c>
      <c r="P73" s="112" t="s">
        <v>119</v>
      </c>
      <c r="V73" s="116" t="s">
        <v>64</v>
      </c>
      <c r="W73" s="113">
        <v>2.642</v>
      </c>
      <c r="Z73" s="112" t="s">
        <v>120</v>
      </c>
      <c r="AA73" s="112">
        <v>501010400001</v>
      </c>
    </row>
    <row r="74" spans="1:27" ht="12.75">
      <c r="A74" s="109">
        <v>48</v>
      </c>
      <c r="B74" s="110" t="s">
        <v>116</v>
      </c>
      <c r="C74" s="111" t="s">
        <v>180</v>
      </c>
      <c r="D74" s="118" t="s">
        <v>181</v>
      </c>
      <c r="E74" s="113">
        <v>213.901</v>
      </c>
      <c r="F74" s="112" t="s">
        <v>144</v>
      </c>
      <c r="H74" s="114">
        <f t="shared" si="7"/>
        <v>0</v>
      </c>
      <c r="J74" s="114">
        <f>ROUND(E74*G74,2)</f>
        <v>0</v>
      </c>
      <c r="O74" s="112">
        <v>20</v>
      </c>
      <c r="P74" s="112" t="s">
        <v>119</v>
      </c>
      <c r="V74" s="116" t="s">
        <v>64</v>
      </c>
      <c r="W74" s="113">
        <v>295.158</v>
      </c>
      <c r="Z74" s="112" t="s">
        <v>120</v>
      </c>
      <c r="AA74" s="112">
        <v>508020003242</v>
      </c>
    </row>
    <row r="75" spans="1:27" ht="12.75">
      <c r="A75" s="109">
        <v>49</v>
      </c>
      <c r="B75" s="110" t="s">
        <v>121</v>
      </c>
      <c r="C75" s="111" t="s">
        <v>182</v>
      </c>
      <c r="D75" s="118" t="s">
        <v>183</v>
      </c>
      <c r="E75" s="113">
        <v>213.901</v>
      </c>
      <c r="F75" s="112" t="s">
        <v>144</v>
      </c>
      <c r="H75" s="114">
        <f t="shared" si="7"/>
        <v>0</v>
      </c>
      <c r="J75" s="114">
        <f>ROUND(E75*G75,2)</f>
        <v>0</v>
      </c>
      <c r="O75" s="112">
        <v>20</v>
      </c>
      <c r="P75" s="112" t="s">
        <v>119</v>
      </c>
      <c r="V75" s="116" t="s">
        <v>64</v>
      </c>
      <c r="W75" s="113">
        <v>40.051</v>
      </c>
      <c r="Z75" s="112" t="s">
        <v>120</v>
      </c>
      <c r="AA75" s="112">
        <v>508038801240</v>
      </c>
    </row>
    <row r="76" spans="1:27" ht="25.5">
      <c r="A76" s="109">
        <v>50</v>
      </c>
      <c r="B76" s="110" t="s">
        <v>121</v>
      </c>
      <c r="C76" s="111" t="s">
        <v>184</v>
      </c>
      <c r="D76" s="118" t="s">
        <v>185</v>
      </c>
      <c r="E76" s="113">
        <v>0</v>
      </c>
      <c r="F76" s="112" t="s">
        <v>144</v>
      </c>
      <c r="H76" s="114">
        <f t="shared" si="7"/>
        <v>0</v>
      </c>
      <c r="J76" s="114">
        <f>ROUND(E76*G76,2)</f>
        <v>0</v>
      </c>
      <c r="O76" s="112">
        <v>20</v>
      </c>
      <c r="P76" s="112" t="s">
        <v>119</v>
      </c>
      <c r="V76" s="116" t="s">
        <v>64</v>
      </c>
      <c r="Z76" s="112" t="s">
        <v>120</v>
      </c>
      <c r="AA76" s="112">
        <v>50803</v>
      </c>
    </row>
    <row r="77" spans="1:27" ht="25.5">
      <c r="A77" s="109">
        <v>51</v>
      </c>
      <c r="B77" s="110" t="s">
        <v>116</v>
      </c>
      <c r="C77" s="111" t="s">
        <v>186</v>
      </c>
      <c r="D77" s="118" t="s">
        <v>187</v>
      </c>
      <c r="E77" s="113">
        <v>303.0138</v>
      </c>
      <c r="F77" s="112" t="s">
        <v>144</v>
      </c>
      <c r="H77" s="114">
        <f t="shared" si="7"/>
        <v>0</v>
      </c>
      <c r="J77" s="114">
        <f>ROUND(E77*G77,2)</f>
        <v>0</v>
      </c>
      <c r="O77" s="112">
        <v>20</v>
      </c>
      <c r="P77" s="112" t="s">
        <v>119</v>
      </c>
      <c r="V77" s="116" t="s">
        <v>64</v>
      </c>
      <c r="W77" s="113">
        <v>35.877</v>
      </c>
      <c r="Z77" s="112" t="s">
        <v>152</v>
      </c>
      <c r="AA77" s="112">
        <v>2299220300101</v>
      </c>
    </row>
    <row r="78" spans="4:23" ht="12.75">
      <c r="D78" s="129" t="s">
        <v>188</v>
      </c>
      <c r="E78" s="130">
        <f>SUM(H78+I78)</f>
        <v>0</v>
      </c>
      <c r="H78" s="130">
        <f>SUM(H65:H77)</f>
        <v>0</v>
      </c>
      <c r="I78" s="130">
        <f>SUM(I63:I77)</f>
        <v>0</v>
      </c>
      <c r="J78" s="130" t="e">
        <f>SUM(J56:J77)</f>
        <v>#REF!</v>
      </c>
      <c r="L78" s="131">
        <f>SUM(L63:L77)</f>
        <v>38.178520000000006</v>
      </c>
      <c r="N78" s="132">
        <f>SUM(N65:N77)</f>
        <v>0.8</v>
      </c>
      <c r="W78" s="113" t="e">
        <f>SUM(W56:W77)</f>
        <v>#REF!</v>
      </c>
    </row>
    <row r="79" ht="12.75">
      <c r="N79" s="132"/>
    </row>
    <row r="80" ht="12.75">
      <c r="N80" s="132"/>
    </row>
    <row r="81" spans="4:23" ht="12.75">
      <c r="D81" s="129" t="s">
        <v>189</v>
      </c>
      <c r="E81" s="130">
        <f>SUM(E28+E37+E53+E60+E78)</f>
        <v>0</v>
      </c>
      <c r="H81" s="130">
        <f>SUM(H78+H60+H53+H37+H28+0)</f>
        <v>0</v>
      </c>
      <c r="I81" s="130">
        <f>SUM(I78+I60+I53+I37+I28)</f>
        <v>0</v>
      </c>
      <c r="J81" s="130" t="e">
        <f>+J28+#REF!+J37+J53+#REF!+J78</f>
        <v>#REF!</v>
      </c>
      <c r="L81" s="131">
        <f>SUM(L78+L60+L53+L37+L28)</f>
        <v>303.01301249999995</v>
      </c>
      <c r="N81" s="132">
        <v>213.901</v>
      </c>
      <c r="W81" s="113" t="e">
        <f>+W28+#REF!+W37+W53+#REF!+W78</f>
        <v>#REF!</v>
      </c>
    </row>
    <row r="83" spans="4:23" ht="12.75" hidden="1">
      <c r="D83" s="133" t="s">
        <v>190</v>
      </c>
      <c r="E83" s="130">
        <f>SUM(E81)</f>
        <v>0</v>
      </c>
      <c r="H83" s="130">
        <f>+H81</f>
        <v>0</v>
      </c>
      <c r="I83" s="130">
        <f>+I81</f>
        <v>0</v>
      </c>
      <c r="J83" s="130" t="e">
        <f>+J81</f>
        <v>#REF!</v>
      </c>
      <c r="L83" s="131">
        <f>+L81</f>
        <v>303.01301249999995</v>
      </c>
      <c r="N83" s="132">
        <f>+N81</f>
        <v>213.901</v>
      </c>
      <c r="W83" s="113" t="e">
        <f>+W81</f>
        <v>#REF!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</dc:creator>
  <cp:keywords/>
  <dc:description/>
  <cp:lastModifiedBy>NATŠIN Vladimir</cp:lastModifiedBy>
  <cp:lastPrinted>2017-04-10T09:58:03Z</cp:lastPrinted>
  <dcterms:created xsi:type="dcterms:W3CDTF">1999-04-06T07:39:42Z</dcterms:created>
  <dcterms:modified xsi:type="dcterms:W3CDTF">2017-04-10T10:22:22Z</dcterms:modified>
  <cp:category/>
  <cp:version/>
  <cp:contentType/>
  <cp:contentStatus/>
</cp:coreProperties>
</file>