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Kryci list" sheetId="1" r:id="rId1"/>
    <sheet name="Rekapitulacia" sheetId="2" r:id="rId2"/>
    <sheet name="Prehlad" sheetId="3" r:id="rId3"/>
  </sheets>
  <definedNames>
    <definedName name="Excel_BuiltIn__FilterDatabase">"$#REF!.$#REF!$#REF!:$#REF!$#REF!"</definedName>
    <definedName name="Excel_BuiltIn_Print_Area_2">#REF!</definedName>
    <definedName name="Excel_BuiltIn_Print_Area_3">'Kryci list'!$A:$J</definedName>
    <definedName name="Excel_BuiltIn_Print_Area_4">'Rekapitulacia'!$A:$F</definedName>
    <definedName name="Excel_BuiltIn_Print_Area_6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list'!$B$1:$J$41</definedName>
    <definedName name="_xlnm.Print_Area" localSheetId="2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<sst xmlns="http://schemas.openxmlformats.org/spreadsheetml/2006/main" count="1824" uniqueCount="528">
  <si>
    <t>Zákamenné- Filipčík</t>
  </si>
  <si>
    <t>V module</t>
  </si>
  <si>
    <t>Hlavička1</t>
  </si>
  <si>
    <t>Mena</t>
  </si>
  <si>
    <t>Hlavička2</t>
  </si>
  <si>
    <t>Obdobie</t>
  </si>
  <si>
    <t xml:space="preserve"> Stavba :Centrum sociálnych služieb Námestovo</t>
  </si>
  <si>
    <t>Miesto:</t>
  </si>
  <si>
    <t>Rozpočet</t>
  </si>
  <si>
    <t>Krycí list rozpočtu v</t>
  </si>
  <si>
    <t>EUR</t>
  </si>
  <si>
    <t xml:space="preserve"> Objekt :Spevnené plochy a oplotenie</t>
  </si>
  <si>
    <t>JKSO :</t>
  </si>
  <si>
    <t>Čerpanie</t>
  </si>
  <si>
    <t>Krycí list splátky v</t>
  </si>
  <si>
    <t>za obdobie</t>
  </si>
  <si>
    <t>Mesiac 2015</t>
  </si>
  <si>
    <t xml:space="preserve"> </t>
  </si>
  <si>
    <t>VK</t>
  </si>
  <si>
    <t>Krycí list výrobnej kalkulácie v</t>
  </si>
  <si>
    <t xml:space="preserve"> Rozpočet:  </t>
  </si>
  <si>
    <t xml:space="preserve">Zmluva č.:  </t>
  </si>
  <si>
    <t xml:space="preserve">Spracoval: </t>
  </si>
  <si>
    <t>Dňa:</t>
  </si>
  <si>
    <t>20.06.2016</t>
  </si>
  <si>
    <t>VF</t>
  </si>
  <si>
    <t xml:space="preserve"> Odberateľ: Centrum sociálnych služieb Námestovo</t>
  </si>
  <si>
    <t>IČO:</t>
  </si>
  <si>
    <t>42072310</t>
  </si>
  <si>
    <t>OP</t>
  </si>
  <si>
    <t>Krycí list OP v</t>
  </si>
  <si>
    <t>02901 Námestovo</t>
  </si>
  <si>
    <t>DIČ:</t>
  </si>
  <si>
    <t>IČ DPH:</t>
  </si>
  <si>
    <t xml:space="preserve"> Dodávateľ: bude určený výberom</t>
  </si>
  <si>
    <t xml:space="preserve"> Projektant: 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</si>
  <si>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</si>
  <si>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</si>
  <si>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</si>
  <si>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</si>
  <si>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</si>
  <si>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</si>
  <si>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</si>
  <si>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</si>
  <si>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</si>
  <si>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</si>
  <si>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</si>
  <si>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</si>
  <si>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</si>
  <si>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</si>
  <si>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</si>
  <si>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</si>
  <si>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</si>
  <si>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</si>
  <si>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</si>
  <si>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</si>
  <si>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</si>
  <si>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</si>
  <si>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</si>
  <si>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</si>
  <si>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</si>
  <si>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</si>
  <si>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</si>
  <si>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</si>
  <si>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</si>
  <si>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</si>
  <si>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</si>
  <si>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</si>
  <si>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</si>
  <si>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</si>
  <si>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</si>
  <si>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</si>
  <si>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</si>
  <si>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</si>
  <si>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</si>
  <si>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</si>
  <si>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</si>
  <si>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</si>
  <si>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Centrum sociálnych služieb Námestovo</t>
  </si>
  <si>
    <t xml:space="preserve">Projektant: </t>
  </si>
  <si>
    <t xml:space="preserve">JKSO : </t>
  </si>
  <si>
    <t>Rekapitulácia rozpočtu v</t>
  </si>
  <si>
    <t>Dodávateľ: bude určený výberom</t>
  </si>
  <si>
    <t>Dátum: 20.06.2016</t>
  </si>
  <si>
    <t>Rekapitulácia splátky v</t>
  </si>
  <si>
    <t>Rekapitulácia výrobnej kalkulácie v</t>
  </si>
  <si>
    <t>Stavba :Centrum sociálnych služieb Námestovo</t>
  </si>
  <si>
    <t>Objekt :Spevnené plochy a oplotenie</t>
  </si>
  <si>
    <t>Rekapitulácia OP v</t>
  </si>
  <si>
    <t>Popis položky, stavebného dielu, remesla</t>
  </si>
  <si>
    <t>Špecifikovaný</t>
  </si>
  <si>
    <t>Spolu</t>
  </si>
  <si>
    <t>Hmotnosť v T</t>
  </si>
  <si>
    <t>Suť v T</t>
  </si>
  <si>
    <t>Nh</t>
  </si>
  <si>
    <t>materiál</t>
  </si>
  <si>
    <t>Oprava chodníka spolu :</t>
  </si>
  <si>
    <t>Rozšírenie vjazdu spolu :</t>
  </si>
  <si>
    <t>Odstavná plocha a plocha na sušenie prádla spolu :</t>
  </si>
  <si>
    <t>Vychádzkový chodník spolu :</t>
  </si>
  <si>
    <t>Oprava časti chodníka bočného vstupu spolu :</t>
  </si>
  <si>
    <t>Oplotenie z tvarníc a oceľových dielcov spolu :</t>
  </si>
  <si>
    <t>Oplotenie poplastované pletivo spolu :</t>
  </si>
  <si>
    <t>Rozpočet celkom 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</si>
  <si>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</si>
  <si>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</si>
  <si>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</si>
  <si>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</si>
  <si>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</si>
  <si>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</si>
  <si>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</si>
  <si>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</si>
  <si>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</si>
  <si>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</si>
  <si>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</si>
  <si>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</si>
  <si>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</si>
  <si>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</si>
  <si>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</si>
  <si>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</si>
  <si>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</si>
  <si>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</si>
  <si>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</si>
  <si>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</si>
  <si>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</si>
  <si>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</si>
  <si>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</si>
  <si>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</si>
  <si>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Zaradenie</t>
  </si>
  <si>
    <t>Lev0</t>
  </si>
  <si>
    <t>Lev1</t>
  </si>
  <si>
    <t>Lev2</t>
  </si>
  <si>
    <t>Lev3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</si>
  <si>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</si>
  <si>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</si>
  <si>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</si>
  <si>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</si>
  <si>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</si>
  <si>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</si>
  <si>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</si>
  <si>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</si>
  <si>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</si>
  <si>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</si>
  <si>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</si>
  <si>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</si>
  <si>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</si>
  <si>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</si>
  <si>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</si>
  <si>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pre KL</t>
  </si>
  <si>
    <t>pozícia</t>
  </si>
  <si>
    <t>221</t>
  </si>
  <si>
    <t>m2</t>
  </si>
  <si>
    <t xml:space="preserve">                    </t>
  </si>
  <si>
    <t>45.11.11</t>
  </si>
  <si>
    <t>1</t>
  </si>
  <si>
    <t>EK</t>
  </si>
  <si>
    <t>S</t>
  </si>
  <si>
    <t>113106613</t>
  </si>
  <si>
    <t>Rozoberanie vymývanej dlažby do 20m2</t>
  </si>
  <si>
    <t xml:space="preserve">0503016601253       </t>
  </si>
  <si>
    <t>272</t>
  </si>
  <si>
    <t>m</t>
  </si>
  <si>
    <t>113204111</t>
  </si>
  <si>
    <t>Vytrhanie obrubníkov záhonových</t>
  </si>
  <si>
    <t xml:space="preserve">0503030403240       </t>
  </si>
  <si>
    <t>132311101</t>
  </si>
  <si>
    <t>Hĺbenie rýh šírka do 60 cm v hornine 4 ručne</t>
  </si>
  <si>
    <t>m3</t>
  </si>
  <si>
    <t>45.11.21</t>
  </si>
  <si>
    <t xml:space="preserve">0103020103          </t>
  </si>
  <si>
    <t>162501102</t>
  </si>
  <si>
    <t>Vodorovné premiestnenie výkopu do 3000 m horn. tr. 1-4</t>
  </si>
  <si>
    <t>45.11.24</t>
  </si>
  <si>
    <t xml:space="preserve">0106020301012       </t>
  </si>
  <si>
    <t>167101101</t>
  </si>
  <si>
    <t>Nakladanie výkopku do 100 m3 v horn. tr. 1-4</t>
  </si>
  <si>
    <t xml:space="preserve">0106070007002       </t>
  </si>
  <si>
    <t>171201201</t>
  </si>
  <si>
    <t>Uloženie sypaniny na skládku</t>
  </si>
  <si>
    <t xml:space="preserve">0104010007001       </t>
  </si>
  <si>
    <t>45.23.11</t>
  </si>
  <si>
    <t>t</t>
  </si>
  <si>
    <t>591111111</t>
  </si>
  <si>
    <t>Kladenie dlažby z kociek veľkých z kameňa do lôžka z kameniva ťaženého</t>
  </si>
  <si>
    <t>45.23.12</t>
  </si>
  <si>
    <t xml:space="preserve">2204024701001       </t>
  </si>
  <si>
    <t>MAT</t>
  </si>
  <si>
    <t>592479030</t>
  </si>
  <si>
    <t>Dlažba vymývaná 40x40x5 frakcia-8</t>
  </si>
  <si>
    <t>26.61.11</t>
  </si>
  <si>
    <t>2</t>
  </si>
  <si>
    <t>EZ</t>
  </si>
  <si>
    <t xml:space="preserve">220402              </t>
  </si>
  <si>
    <t>592451100</t>
  </si>
  <si>
    <t>Dlažba zámková 20x10x6 šedá</t>
  </si>
  <si>
    <t xml:space="preserve">  .  .  </t>
  </si>
  <si>
    <t>916311113</t>
  </si>
  <si>
    <t>Osadenie cest. obrubníka bet. ležatého, lôžko betón tr. C 12/15 s bočnou oporou</t>
  </si>
  <si>
    <t>5921747100</t>
  </si>
  <si>
    <t>Premac - Obrubník cestný nábehový 100x20x15-5cm</t>
  </si>
  <si>
    <t>kus</t>
  </si>
  <si>
    <t>5921743200</t>
  </si>
  <si>
    <t>Premac - Obrubník chodníkový  so skosením 100x20x10</t>
  </si>
  <si>
    <t>916561111</t>
  </si>
  <si>
    <t>Osadenie záhon. obrubníka betón. do lôžka z betónu tr. C 12/15 s bočnou oporou</t>
  </si>
  <si>
    <t xml:space="preserve">222508              </t>
  </si>
  <si>
    <t>592173208</t>
  </si>
  <si>
    <t>Obrubník záhonový 100x5x20</t>
  </si>
  <si>
    <t>918101111</t>
  </si>
  <si>
    <t>Lôžko pod obrubníky, krajníky, obruby z betónu tr. C 12/15</t>
  </si>
  <si>
    <t xml:space="preserve">2225098001021       </t>
  </si>
  <si>
    <t>979082213</t>
  </si>
  <si>
    <t>Vodorovná doprava sute po suchu do 1 km</t>
  </si>
  <si>
    <t xml:space="preserve">0508020002240       </t>
  </si>
  <si>
    <t>979082219</t>
  </si>
  <si>
    <t>Príplatok za každý ďalší 1 km sute</t>
  </si>
  <si>
    <t xml:space="preserve">0508020002249       </t>
  </si>
  <si>
    <t>979087212</t>
  </si>
  <si>
    <t>Nakladanie sute na dopravný prostriedok</t>
  </si>
  <si>
    <t xml:space="preserve">0508038801240       </t>
  </si>
  <si>
    <t>013</t>
  </si>
  <si>
    <t xml:space="preserve">050803              </t>
  </si>
  <si>
    <t>998223011</t>
  </si>
  <si>
    <t>Presun hmôt pre pozemné komunikácie, kryt dláždený</t>
  </si>
  <si>
    <t xml:space="preserve">2299220400121       </t>
  </si>
  <si>
    <t>02</t>
  </si>
  <si>
    <t>Rozšírenie vjazdu</t>
  </si>
  <si>
    <t xml:space="preserve"> 02/0001            </t>
  </si>
  <si>
    <t>02/</t>
  </si>
  <si>
    <t xml:space="preserve"> 02/0002            </t>
  </si>
  <si>
    <t>001</t>
  </si>
  <si>
    <t>122301101</t>
  </si>
  <si>
    <t>Odkopávky a prekopávky nezapaž. v horn. tr. 4 do 100 m3</t>
  </si>
  <si>
    <t xml:space="preserve"> 02/0003            </t>
  </si>
  <si>
    <t xml:space="preserve">0102020003001       </t>
  </si>
  <si>
    <t>122301109</t>
  </si>
  <si>
    <t>Príplatok za lepivosť   horn. 4</t>
  </si>
  <si>
    <t xml:space="preserve"> 02/0004            </t>
  </si>
  <si>
    <t xml:space="preserve">0102020003009       </t>
  </si>
  <si>
    <t xml:space="preserve"> 02/0005            </t>
  </si>
  <si>
    <t xml:space="preserve"> 02/0006            </t>
  </si>
  <si>
    <t xml:space="preserve"> 02/0007            </t>
  </si>
  <si>
    <t xml:space="preserve"> 02/0008            </t>
  </si>
  <si>
    <t xml:space="preserve"> 02/0009            </t>
  </si>
  <si>
    <t xml:space="preserve"> 02/0010            </t>
  </si>
  <si>
    <t xml:space="preserve"> 02/0011            </t>
  </si>
  <si>
    <t>592173060</t>
  </si>
  <si>
    <t>Obrubník záhonový  50x5x20</t>
  </si>
  <si>
    <t xml:space="preserve"> 02/0012            </t>
  </si>
  <si>
    <t>564251111</t>
  </si>
  <si>
    <t>Podklad zo štrkopiesku hr. 150 mm</t>
  </si>
  <si>
    <t xml:space="preserve"> 02/0013            </t>
  </si>
  <si>
    <t xml:space="preserve">2201010200113       </t>
  </si>
  <si>
    <t>564851111</t>
  </si>
  <si>
    <t>Podklad zo štrkodrte hr. 150 mm</t>
  </si>
  <si>
    <t xml:space="preserve"> 02/0014            </t>
  </si>
  <si>
    <t xml:space="preserve">2201010400014       </t>
  </si>
  <si>
    <t xml:space="preserve"> 02/0015            </t>
  </si>
  <si>
    <t xml:space="preserve"> 02/0016            </t>
  </si>
  <si>
    <t xml:space="preserve"> 02/0017            </t>
  </si>
  <si>
    <t xml:space="preserve"> 02/0018            </t>
  </si>
  <si>
    <t xml:space="preserve"> 02/0019            </t>
  </si>
  <si>
    <t xml:space="preserve"> 02/0020            </t>
  </si>
  <si>
    <t xml:space="preserve"> 02/0021            </t>
  </si>
  <si>
    <t>979131409</t>
  </si>
  <si>
    <t>Poplatok za ulož.a znešk.staveb.sute na vymedzených skládkach "O"-ostatný odpad</t>
  </si>
  <si>
    <t xml:space="preserve"> 02/0022            </t>
  </si>
  <si>
    <t xml:space="preserve"> 02/0023            </t>
  </si>
  <si>
    <t>03</t>
  </si>
  <si>
    <t>Odstavná plocha a plocha na sušenie prádla</t>
  </si>
  <si>
    <t>122201101</t>
  </si>
  <si>
    <t>Odkopávky a prekopávky nezapaž. v horn. tr. 3 do 100 m3</t>
  </si>
  <si>
    <t xml:space="preserve"> 03/0001            </t>
  </si>
  <si>
    <t xml:space="preserve">0102040002001       </t>
  </si>
  <si>
    <t>03/</t>
  </si>
  <si>
    <t>122201109</t>
  </si>
  <si>
    <t>Príplatok za lepivosť horniny tr.3</t>
  </si>
  <si>
    <t xml:space="preserve"> 03/0002            </t>
  </si>
  <si>
    <t xml:space="preserve">0102020002009       </t>
  </si>
  <si>
    <t>162201102</t>
  </si>
  <si>
    <t>Vodorovné premiestnenie výkopu do 50 m horn. tr. 1-4</t>
  </si>
  <si>
    <t xml:space="preserve"> 03/0003            </t>
  </si>
  <si>
    <t xml:space="preserve">0106020101002       </t>
  </si>
  <si>
    <t xml:space="preserve"> 03/0004            </t>
  </si>
  <si>
    <t>231</t>
  </si>
  <si>
    <t>171203112</t>
  </si>
  <si>
    <t>Uloženie výkopku vo svahu 1:5-1:2</t>
  </si>
  <si>
    <t xml:space="preserve"> 03/0005            </t>
  </si>
  <si>
    <t xml:space="preserve">0104020102002       </t>
  </si>
  <si>
    <t xml:space="preserve"> 03/0006            </t>
  </si>
  <si>
    <t xml:space="preserve"> 03/0007            </t>
  </si>
  <si>
    <t xml:space="preserve"> 03/0008            </t>
  </si>
  <si>
    <t xml:space="preserve"> 03/0009            </t>
  </si>
  <si>
    <t xml:space="preserve"> 03/0010            </t>
  </si>
  <si>
    <t xml:space="preserve"> 03/0011            </t>
  </si>
  <si>
    <t>552428100</t>
  </si>
  <si>
    <t>Mreža pre dvorný vpust ťažká</t>
  </si>
  <si>
    <t xml:space="preserve"> 03/0012            </t>
  </si>
  <si>
    <t>28.75.11</t>
  </si>
  <si>
    <t>552437500</t>
  </si>
  <si>
    <t>Dvorná vpusť CR 15 liatinový rošt 225 x 225</t>
  </si>
  <si>
    <t xml:space="preserve"> 03/0013            </t>
  </si>
  <si>
    <t xml:space="preserve"> 03/0014            </t>
  </si>
  <si>
    <t>564751111</t>
  </si>
  <si>
    <t>Podklad z kameniva hrub. drveného 32-63 mm hr. 150 mm</t>
  </si>
  <si>
    <t xml:space="preserve"> 03/0015            </t>
  </si>
  <si>
    <t xml:space="preserve">2201010301008       </t>
  </si>
  <si>
    <t xml:space="preserve"> 03/0016            </t>
  </si>
  <si>
    <t>596211111</t>
  </si>
  <si>
    <t>Kladenie zámkovej dlažby pre chodcov hr. 60 mm sk. A 50-100 m2</t>
  </si>
  <si>
    <t xml:space="preserve"> 03/0017            </t>
  </si>
  <si>
    <t xml:space="preserve"> 03/0018            </t>
  </si>
  <si>
    <t xml:space="preserve"> 03/0019            </t>
  </si>
  <si>
    <t>04</t>
  </si>
  <si>
    <t>Vychádzkový chodník</t>
  </si>
  <si>
    <t xml:space="preserve"> 04/0001            </t>
  </si>
  <si>
    <t>04/</t>
  </si>
  <si>
    <t xml:space="preserve"> 04/0002            </t>
  </si>
  <si>
    <t xml:space="preserve"> 04/0003            </t>
  </si>
  <si>
    <t xml:space="preserve"> 04/0004            </t>
  </si>
  <si>
    <t xml:space="preserve"> 04/0005            </t>
  </si>
  <si>
    <t xml:space="preserve"> 04/0006            </t>
  </si>
  <si>
    <t xml:space="preserve"> 04/0007            </t>
  </si>
  <si>
    <t xml:space="preserve"> 04/0008            </t>
  </si>
  <si>
    <t xml:space="preserve"> 04/0009            </t>
  </si>
  <si>
    <t xml:space="preserve"> 04/0010            </t>
  </si>
  <si>
    <t>564211111</t>
  </si>
  <si>
    <t>Podklad zo štrkopiesku hr. 50 mm</t>
  </si>
  <si>
    <t xml:space="preserve"> 04/0011            </t>
  </si>
  <si>
    <t xml:space="preserve">2201010200102       </t>
  </si>
  <si>
    <t>596211131</t>
  </si>
  <si>
    <t>Kladenie zámkovej dlažby pre chodcov hr. 60 mm sk. C 50-100 m2</t>
  </si>
  <si>
    <t xml:space="preserve"> 04/0012            </t>
  </si>
  <si>
    <t>592451120</t>
  </si>
  <si>
    <t>Dlažba zámková 20x20x6 šedá</t>
  </si>
  <si>
    <t xml:space="preserve"> 04/0013            </t>
  </si>
  <si>
    <t>598734206</t>
  </si>
  <si>
    <t>Rezanie zámkovej dlažby hr. nad 5 do 6 cm</t>
  </si>
  <si>
    <t xml:space="preserve"> 04/0014            </t>
  </si>
  <si>
    <t xml:space="preserve"> 04/0015            </t>
  </si>
  <si>
    <t>05</t>
  </si>
  <si>
    <t>Oprava časti chodníka bočného vstupu</t>
  </si>
  <si>
    <t xml:space="preserve"> 05/0001            </t>
  </si>
  <si>
    <t>05/</t>
  </si>
  <si>
    <t xml:space="preserve"> 05/0002            </t>
  </si>
  <si>
    <t>011</t>
  </si>
  <si>
    <t>631312611</t>
  </si>
  <si>
    <t>Mazanina z betónu prostého tr. C16/20 hr. 5-8 cm</t>
  </si>
  <si>
    <t xml:space="preserve"> 05/0003            </t>
  </si>
  <si>
    <t>45.25.32</t>
  </si>
  <si>
    <t xml:space="preserve">1401010104004       </t>
  </si>
  <si>
    <t>631351101</t>
  </si>
  <si>
    <t>Debnenie stien, rýh a otvorov v podlahách zhotovenie</t>
  </si>
  <si>
    <t xml:space="preserve"> 05/0004            </t>
  </si>
  <si>
    <t xml:space="preserve">1401011101001       </t>
  </si>
  <si>
    <t>631351102</t>
  </si>
  <si>
    <t>Debnenie stien, rýh a otvorov v podlahách odstránenie</t>
  </si>
  <si>
    <t xml:space="preserve"> 05/0005            </t>
  </si>
  <si>
    <t xml:space="preserve">1401011101002       </t>
  </si>
  <si>
    <t>931982202</t>
  </si>
  <si>
    <t>Vložky do zvislých dilatačných škár z extrudovaných polystyrénových dosiek hr. 20 mm</t>
  </si>
  <si>
    <t xml:space="preserve"> 05/0006            </t>
  </si>
  <si>
    <t xml:space="preserve"> 05/0007            </t>
  </si>
  <si>
    <t>979054442</t>
  </si>
  <si>
    <t>Očistenie vybúraných dlaždíc</t>
  </si>
  <si>
    <t xml:space="preserve"> 05/0008            </t>
  </si>
  <si>
    <t xml:space="preserve">2225159200813       </t>
  </si>
  <si>
    <t xml:space="preserve"> 05/0009            </t>
  </si>
  <si>
    <t xml:space="preserve"> 05/0010            </t>
  </si>
  <si>
    <t xml:space="preserve"> 05/0011            </t>
  </si>
  <si>
    <t xml:space="preserve"> 05/0012            </t>
  </si>
  <si>
    <t xml:space="preserve"> 05/0013            </t>
  </si>
  <si>
    <t>06</t>
  </si>
  <si>
    <t>Oplotenie z tvarníc a oceľových dielcov</t>
  </si>
  <si>
    <t>132201101</t>
  </si>
  <si>
    <t>Hĺbenie rýh šírka do 60 cm v horn. tr. 3 do 100 m3</t>
  </si>
  <si>
    <t xml:space="preserve"> 06/0001            </t>
  </si>
  <si>
    <t xml:space="preserve">0103020102001       </t>
  </si>
  <si>
    <t>06/</t>
  </si>
  <si>
    <t>132201109</t>
  </si>
  <si>
    <t>Príplatok za lepivosť horniny tr. 3 v rýhach š. do 60 cm</t>
  </si>
  <si>
    <t xml:space="preserve"> 06/0002            </t>
  </si>
  <si>
    <t xml:space="preserve">0103020102019       </t>
  </si>
  <si>
    <t xml:space="preserve"> 06/0003            </t>
  </si>
  <si>
    <t xml:space="preserve"> 06/0004            </t>
  </si>
  <si>
    <t xml:space="preserve"> 06/0005            </t>
  </si>
  <si>
    <t>274313611</t>
  </si>
  <si>
    <t>Základové pásy z betónu prostého tr. C16/20</t>
  </si>
  <si>
    <t xml:space="preserve"> 06/0006            </t>
  </si>
  <si>
    <t xml:space="preserve">1101010104001       </t>
  </si>
  <si>
    <t>015</t>
  </si>
  <si>
    <t>348922310</t>
  </si>
  <si>
    <t>Plot. múrik zo štiep. bet.tvaroviek sivých hr. 190 mm výplň bet. tr. C 16/20</t>
  </si>
  <si>
    <t xml:space="preserve"> 06/0007            </t>
  </si>
  <si>
    <t>45.25.50</t>
  </si>
  <si>
    <t xml:space="preserve">1202080204200       </t>
  </si>
  <si>
    <t>348364821</t>
  </si>
  <si>
    <t>Výstuž stĺpikov, pilierikov zosilňujúcich hranatých BSt 500 (10505)</t>
  </si>
  <si>
    <t xml:space="preserve"> 06/0008            </t>
  </si>
  <si>
    <t xml:space="preserve">110403              </t>
  </si>
  <si>
    <t>338273310</t>
  </si>
  <si>
    <t>Stĺpiky, pilieriky z tvaroviek 396 x 190 v. 148 mm sivé, výplň bet. tr. C 16/20</t>
  </si>
  <si>
    <t xml:space="preserve"> 06/0009            </t>
  </si>
  <si>
    <t xml:space="preserve">110304              </t>
  </si>
  <si>
    <t>648921214</t>
  </si>
  <si>
    <t>Osadenie betón. platní krycích š.260 mm, hr. 40 mm – soklov</t>
  </si>
  <si>
    <t xml:space="preserve"> 06/0010            </t>
  </si>
  <si>
    <t>45.42.11</t>
  </si>
  <si>
    <t xml:space="preserve">140201              </t>
  </si>
  <si>
    <t>592422650</t>
  </si>
  <si>
    <t>Platna bet krycia soklova strieška 40x26x5,5cm hladký povrch sivá</t>
  </si>
  <si>
    <t xml:space="preserve"> 06/0011            </t>
  </si>
  <si>
    <t>648921224</t>
  </si>
  <si>
    <t>Osadenie betón. platní krycích š.260 mm, hr. 40 mm – pilierov</t>
  </si>
  <si>
    <t xml:space="preserve"> 06/0012            </t>
  </si>
  <si>
    <t>592423650</t>
  </si>
  <si>
    <t>Platna bet krycia pilierová strieška  46x26x5,5cm hlad povrch siv</t>
  </si>
  <si>
    <t xml:space="preserve"> 06/0013            </t>
  </si>
  <si>
    <t>998151111</t>
  </si>
  <si>
    <t>Presun hmôt pre oplotenie, obj. zvláštne pre chov živoč., rôzne murov. v. do 10 m</t>
  </si>
  <si>
    <t xml:space="preserve"> 06/0014            </t>
  </si>
  <si>
    <t>45.21.64</t>
  </si>
  <si>
    <t xml:space="preserve">1199220000101       </t>
  </si>
  <si>
    <t>767</t>
  </si>
  <si>
    <t>767914120</t>
  </si>
  <si>
    <t>Montáž oplotenia rámového, výšky do 1,5 m</t>
  </si>
  <si>
    <t xml:space="preserve"> 06/0015            </t>
  </si>
  <si>
    <t>I</t>
  </si>
  <si>
    <t>45.34.10</t>
  </si>
  <si>
    <t xml:space="preserve">6711020000002       </t>
  </si>
  <si>
    <t>IK</t>
  </si>
  <si>
    <t>553042120</t>
  </si>
  <si>
    <t>Rámy pre oplotenie  - dielce vyplň pletivo (tvar prispôsobiť podľa už jestvujúcich dielcov)</t>
  </si>
  <si>
    <t xml:space="preserve"> 06/0016            </t>
  </si>
  <si>
    <t>28.12.10</t>
  </si>
  <si>
    <t>8</t>
  </si>
  <si>
    <t>IZ</t>
  </si>
  <si>
    <t>767920120</t>
  </si>
  <si>
    <t>Montáž vrát a vrátok v oplotení na stĺipky murované do 4 m2</t>
  </si>
  <si>
    <t xml:space="preserve"> 06/0017            </t>
  </si>
  <si>
    <t xml:space="preserve">6711050001002       </t>
  </si>
  <si>
    <t>3132A1971</t>
  </si>
  <si>
    <t>Bránka 1-krídl., výplň pletivo, šír.1,6 m, výš.1,75 m vrátane stĺpika</t>
  </si>
  <si>
    <t xml:space="preserve"> 06/0018            </t>
  </si>
  <si>
    <t>28.75.27</t>
  </si>
  <si>
    <t>998767101</t>
  </si>
  <si>
    <t>Presun hmôt pre kovové stav. doplnk. konštr. v objektoch výšky do 6 m</t>
  </si>
  <si>
    <t xml:space="preserve"> 06/0019            </t>
  </si>
  <si>
    <t>45.42.12</t>
  </si>
  <si>
    <t xml:space="preserve">6799670001101       </t>
  </si>
  <si>
    <t>07</t>
  </si>
  <si>
    <t>Oplotenie poplastované pletivo</t>
  </si>
  <si>
    <t>133202120</t>
  </si>
  <si>
    <t>Hĺbenie šachiet v horn. tr.3  ručné do 1,00 m2 pôdorys. plochy</t>
  </si>
  <si>
    <t xml:space="preserve"> 07/0001            </t>
  </si>
  <si>
    <t xml:space="preserve">010303020200        </t>
  </si>
  <si>
    <t>07/</t>
  </si>
  <si>
    <t xml:space="preserve"> 07/0002            </t>
  </si>
  <si>
    <t>167101100</t>
  </si>
  <si>
    <t>Nakladanie výkopku tr.1-4 ručne</t>
  </si>
  <si>
    <t xml:space="preserve"> 07/0003            </t>
  </si>
  <si>
    <t xml:space="preserve">0106070007001       </t>
  </si>
  <si>
    <t xml:space="preserve"> 07/0004            </t>
  </si>
  <si>
    <t>275313511</t>
  </si>
  <si>
    <t>Základové pätky z betónu prostého tr. C12/15</t>
  </si>
  <si>
    <t xml:space="preserve"> 07/0005            </t>
  </si>
  <si>
    <t xml:space="preserve">1101020103002       </t>
  </si>
  <si>
    <t>338171122</t>
  </si>
  <si>
    <t>Osadzovanie stĺpikov plotových oceľ. do 2,6 m so zabetónovaním bet. tr. C 25/30</t>
  </si>
  <si>
    <t xml:space="preserve"> 07/0006            </t>
  </si>
  <si>
    <t xml:space="preserve">1103043201012       </t>
  </si>
  <si>
    <t>3132A1524</t>
  </si>
  <si>
    <t>Stĺpik , výš.2,50 m, priem.48 mm - PR350503</t>
  </si>
  <si>
    <t xml:space="preserve"> 07/0007            </t>
  </si>
  <si>
    <t xml:space="preserve">PR350503            </t>
  </si>
  <si>
    <t>3132A1532</t>
  </si>
  <si>
    <t>Vzpera, výš.2,00 m, priem.48 mm - PR350505</t>
  </si>
  <si>
    <t xml:space="preserve"> 07/0008            </t>
  </si>
  <si>
    <t xml:space="preserve">PR350505            </t>
  </si>
  <si>
    <t>3132A1534</t>
  </si>
  <si>
    <t>Príchytka na stĺpik - SST50017</t>
  </si>
  <si>
    <t xml:space="preserve"> 07/0009            </t>
  </si>
  <si>
    <t xml:space="preserve">SST50017            </t>
  </si>
  <si>
    <t xml:space="preserve"> 07/0010            </t>
  </si>
  <si>
    <t>767911220</t>
  </si>
  <si>
    <t>Montáž strojového pletiva  výšky do 1,6 m v sklone nad 15°</t>
  </si>
  <si>
    <t xml:space="preserve"> 07/0011            </t>
  </si>
  <si>
    <t xml:space="preserve">6711019000001       </t>
  </si>
  <si>
    <t>3132A0252</t>
  </si>
  <si>
    <t>Pletivo 4-hran., výš.160 cm, bal.25 m - GT010011</t>
  </si>
  <si>
    <t xml:space="preserve"> 07/0012            </t>
  </si>
  <si>
    <t>28.73.13</t>
  </si>
  <si>
    <t xml:space="preserve">GT010011            </t>
  </si>
  <si>
    <t>767912150</t>
  </si>
  <si>
    <t>Montáž napínacieho drôtu</t>
  </si>
  <si>
    <t xml:space="preserve"> 07/0013            </t>
  </si>
  <si>
    <t xml:space="preserve">6711019             </t>
  </si>
  <si>
    <t>3132A1416</t>
  </si>
  <si>
    <t>Drôt napínací PVC - pr.dr.(mm)/dĺž.dr.(m) - 2,9/78 - FT800007</t>
  </si>
  <si>
    <t xml:space="preserve"> 07/0014            </t>
  </si>
  <si>
    <t>28.73.12</t>
  </si>
  <si>
    <t xml:space="preserve">FT800007            </t>
  </si>
  <si>
    <t>3132A1768</t>
  </si>
  <si>
    <t>Napinák PVC zelený č.4 - GA000112</t>
  </si>
  <si>
    <t xml:space="preserve"> 07/0015            </t>
  </si>
  <si>
    <t xml:space="preserve">GA000112            </t>
  </si>
  <si>
    <t>767912160</t>
  </si>
  <si>
    <t>Priháčkovanie strojového pletiva k napínaciemu drôtu</t>
  </si>
  <si>
    <t xml:space="preserve"> 07/0016            </t>
  </si>
  <si>
    <t>3132A1481</t>
  </si>
  <si>
    <t>Spinka  - GA200017</t>
  </si>
  <si>
    <t xml:space="preserve"> 07/0017            </t>
  </si>
  <si>
    <t xml:space="preserve">GA200017            </t>
  </si>
  <si>
    <t>767920210</t>
  </si>
  <si>
    <t>Montáž vrát a vrátok v oplotení na stĺipky oceľové do 2 m2</t>
  </si>
  <si>
    <t xml:space="preserve"> 07/0018            </t>
  </si>
  <si>
    <t xml:space="preserve">6711050002001       </t>
  </si>
  <si>
    <t>3132A1963</t>
  </si>
  <si>
    <t>Bránka 1-krídl., šír.1 m, výš.1,5 m</t>
  </si>
  <si>
    <t xml:space="preserve"> 07/0019            </t>
  </si>
  <si>
    <t>767920240</t>
  </si>
  <si>
    <t>Montáž vrát a vrátok v oplotení na stĺipky oceľové do 8 m2</t>
  </si>
  <si>
    <t xml:space="preserve"> 07/0020            </t>
  </si>
  <si>
    <t xml:space="preserve">6711050002004       </t>
  </si>
  <si>
    <t>3132A3033</t>
  </si>
  <si>
    <t>Brána 2-krídl.,  šír.5 m, výš.1,5 m</t>
  </si>
  <si>
    <t xml:space="preserve"> 07/0021            </t>
  </si>
  <si>
    <t xml:space="preserve"> 07/0022            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</si>
</sst>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Sk&quot;;[Red]\-#,##0&quot; Sk&quot;"/>
    <numFmt numFmtId="173" formatCode="\ #,##0&quot; Sk &quot;;\-#,##0&quot; Sk &quot;;&quot; - Sk &quot;;@\ "/>
    <numFmt numFmtId="174" formatCode="#,##0\ "/>
    <numFmt numFmtId="175" formatCode="#,##0.00000"/>
    <numFmt numFmtId="176" formatCode="#,##0.000"/>
    <numFmt numFmtId="177" formatCode="0.000"/>
    <numFmt numFmtId="178" formatCode="#,##0.0"/>
    <numFmt numFmtId="179" formatCode="#,##0.0000"/>
  </numFmts>
  <fonts count="39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72" fontId="1" fillId="0" borderId="1">
      <alignment/>
      <protection/>
    </xf>
    <xf numFmtId="0" fontId="0" fillId="0" borderId="1" applyFill="0">
      <alignment/>
      <protection/>
    </xf>
    <xf numFmtId="173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0" borderId="0">
      <alignment/>
      <protection/>
    </xf>
    <xf numFmtId="0" fontId="30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6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1" fillId="37" borderId="7" applyNumberFormat="0" applyAlignment="0" applyProtection="0"/>
    <xf numFmtId="0" fontId="13" fillId="36" borderId="6" applyNumberFormat="0" applyAlignment="0" applyProtection="0"/>
    <xf numFmtId="0" fontId="15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38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4" borderId="9" applyNumberFormat="0" applyAlignment="0" applyProtection="0"/>
    <xf numFmtId="0" fontId="18" fillId="34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33" fillId="0" borderId="11" applyNumberFormat="0" applyFill="0" applyAlignment="0" applyProtection="0"/>
    <xf numFmtId="0" fontId="15" fillId="0" borderId="8" applyNumberFormat="0" applyFill="0" applyAlignment="0" applyProtection="0"/>
    <xf numFmtId="0" fontId="34" fillId="0" borderId="12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13">
      <alignment vertical="center"/>
      <protection/>
    </xf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0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110" applyFont="1">
      <alignment/>
      <protection/>
    </xf>
    <xf numFmtId="0" fontId="19" fillId="0" borderId="0" xfId="110" applyFont="1" applyAlignment="1">
      <alignment horizontal="left" vertical="center"/>
      <protection/>
    </xf>
    <xf numFmtId="0" fontId="20" fillId="0" borderId="0" xfId="109" applyFont="1" applyAlignment="1">
      <alignment horizontal="left" vertical="center"/>
      <protection/>
    </xf>
    <xf numFmtId="0" fontId="21" fillId="0" borderId="0" xfId="109" applyFont="1">
      <alignment/>
      <protection/>
    </xf>
    <xf numFmtId="0" fontId="19" fillId="0" borderId="14" xfId="110" applyFont="1" applyBorder="1" applyAlignment="1">
      <alignment horizontal="left" vertical="center"/>
      <protection/>
    </xf>
    <xf numFmtId="0" fontId="19" fillId="0" borderId="15" xfId="110" applyFont="1" applyBorder="1" applyAlignment="1">
      <alignment horizontal="left" vertical="center"/>
      <protection/>
    </xf>
    <xf numFmtId="0" fontId="19" fillId="0" borderId="15" xfId="110" applyFont="1" applyBorder="1" applyAlignment="1">
      <alignment horizontal="right" vertical="center"/>
      <protection/>
    </xf>
    <xf numFmtId="0" fontId="19" fillId="0" borderId="16" xfId="110" applyFont="1" applyBorder="1" applyAlignment="1">
      <alignment horizontal="left" vertical="center"/>
      <protection/>
    </xf>
    <xf numFmtId="0" fontId="22" fillId="0" borderId="0" xfId="109" applyFont="1">
      <alignment/>
      <protection/>
    </xf>
    <xf numFmtId="0" fontId="22" fillId="0" borderId="0" xfId="109" applyFont="1" applyProtection="1">
      <alignment/>
      <protection locked="0"/>
    </xf>
    <xf numFmtId="49" fontId="22" fillId="0" borderId="0" xfId="109" applyNumberFormat="1" applyFont="1">
      <alignment/>
      <protection/>
    </xf>
    <xf numFmtId="0" fontId="19" fillId="0" borderId="17" xfId="110" applyFont="1" applyBorder="1" applyAlignment="1">
      <alignment horizontal="left" vertical="center"/>
      <protection/>
    </xf>
    <xf numFmtId="0" fontId="19" fillId="0" borderId="18" xfId="110" applyFont="1" applyBorder="1" applyAlignment="1">
      <alignment horizontal="left" vertical="center"/>
      <protection/>
    </xf>
    <xf numFmtId="0" fontId="19" fillId="0" borderId="18" xfId="110" applyFont="1" applyBorder="1" applyAlignment="1">
      <alignment horizontal="right" vertical="center"/>
      <protection/>
    </xf>
    <xf numFmtId="0" fontId="19" fillId="0" borderId="19" xfId="110" applyFont="1" applyBorder="1" applyAlignment="1">
      <alignment horizontal="left" vertical="center"/>
      <protection/>
    </xf>
    <xf numFmtId="0" fontId="19" fillId="0" borderId="20" xfId="110" applyFont="1" applyBorder="1" applyAlignment="1">
      <alignment horizontal="left" vertical="center"/>
      <protection/>
    </xf>
    <xf numFmtId="0" fontId="19" fillId="0" borderId="21" xfId="110" applyFont="1" applyBorder="1" applyAlignment="1">
      <alignment horizontal="left" vertical="center"/>
      <protection/>
    </xf>
    <xf numFmtId="0" fontId="19" fillId="0" borderId="21" xfId="110" applyFont="1" applyBorder="1" applyAlignment="1">
      <alignment horizontal="right" vertical="center"/>
      <protection/>
    </xf>
    <xf numFmtId="0" fontId="19" fillId="0" borderId="22" xfId="110" applyFont="1" applyBorder="1" applyAlignment="1">
      <alignment horizontal="left" vertical="center"/>
      <protection/>
    </xf>
    <xf numFmtId="0" fontId="19" fillId="0" borderId="23" xfId="110" applyFont="1" applyBorder="1" applyAlignment="1">
      <alignment horizontal="left" vertical="center"/>
      <protection/>
    </xf>
    <xf numFmtId="0" fontId="19" fillId="0" borderId="24" xfId="110" applyFont="1" applyBorder="1" applyAlignment="1">
      <alignment horizontal="left" vertical="center"/>
      <protection/>
    </xf>
    <xf numFmtId="0" fontId="19" fillId="0" borderId="24" xfId="110" applyFont="1" applyBorder="1" applyAlignment="1">
      <alignment horizontal="right" vertical="center"/>
      <protection/>
    </xf>
    <xf numFmtId="49" fontId="19" fillId="0" borderId="25" xfId="110" applyNumberFormat="1" applyFont="1" applyBorder="1" applyAlignment="1">
      <alignment horizontal="left" vertical="center"/>
      <protection/>
    </xf>
    <xf numFmtId="49" fontId="19" fillId="0" borderId="15" xfId="110" applyNumberFormat="1" applyFont="1" applyBorder="1" applyAlignment="1">
      <alignment horizontal="left" vertical="center"/>
      <protection/>
    </xf>
    <xf numFmtId="0" fontId="19" fillId="0" borderId="26" xfId="110" applyFont="1" applyBorder="1" applyAlignment="1">
      <alignment horizontal="left" vertical="center"/>
      <protection/>
    </xf>
    <xf numFmtId="0" fontId="19" fillId="0" borderId="27" xfId="110" applyFont="1" applyBorder="1" applyAlignment="1">
      <alignment horizontal="left" vertical="center"/>
      <protection/>
    </xf>
    <xf numFmtId="0" fontId="19" fillId="0" borderId="28" xfId="110" applyFont="1" applyBorder="1" applyAlignment="1">
      <alignment horizontal="left" vertical="center"/>
      <protection/>
    </xf>
    <xf numFmtId="0" fontId="19" fillId="0" borderId="29" xfId="110" applyFont="1" applyBorder="1" applyAlignment="1">
      <alignment horizontal="left" vertical="center"/>
      <protection/>
    </xf>
    <xf numFmtId="0" fontId="19" fillId="0" borderId="30" xfId="110" applyFont="1" applyBorder="1" applyAlignment="1">
      <alignment horizontal="left" vertical="center"/>
      <protection/>
    </xf>
    <xf numFmtId="0" fontId="19" fillId="0" borderId="31" xfId="110" applyFont="1" applyBorder="1" applyAlignment="1">
      <alignment horizontal="left" vertical="center"/>
      <protection/>
    </xf>
    <xf numFmtId="0" fontId="19" fillId="0" borderId="14" xfId="110" applyFont="1" applyBorder="1" applyAlignment="1">
      <alignment horizontal="right" vertical="center"/>
      <protection/>
    </xf>
    <xf numFmtId="3" fontId="19" fillId="0" borderId="32" xfId="110" applyNumberFormat="1" applyFont="1" applyBorder="1" applyAlignment="1">
      <alignment horizontal="right" vertical="center"/>
      <protection/>
    </xf>
    <xf numFmtId="3" fontId="19" fillId="0" borderId="16" xfId="110" applyNumberFormat="1" applyFont="1" applyBorder="1" applyAlignment="1">
      <alignment horizontal="right" vertical="center"/>
      <protection/>
    </xf>
    <xf numFmtId="0" fontId="19" fillId="0" borderId="26" xfId="110" applyFont="1" applyBorder="1" applyAlignment="1">
      <alignment horizontal="right" vertical="center"/>
      <protection/>
    </xf>
    <xf numFmtId="3" fontId="19" fillId="0" borderId="33" xfId="110" applyNumberFormat="1" applyFont="1" applyBorder="1" applyAlignment="1">
      <alignment horizontal="right" vertical="center"/>
      <protection/>
    </xf>
    <xf numFmtId="0" fontId="19" fillId="0" borderId="27" xfId="110" applyFont="1" applyBorder="1" applyAlignment="1">
      <alignment horizontal="right" vertical="center"/>
      <protection/>
    </xf>
    <xf numFmtId="3" fontId="19" fillId="0" borderId="28" xfId="110" applyNumberFormat="1" applyFont="1" applyBorder="1" applyAlignment="1">
      <alignment horizontal="right" vertical="center"/>
      <protection/>
    </xf>
    <xf numFmtId="0" fontId="19" fillId="0" borderId="29" xfId="110" applyFont="1" applyBorder="1" applyAlignment="1">
      <alignment horizontal="right" vertical="center"/>
      <protection/>
    </xf>
    <xf numFmtId="3" fontId="19" fillId="0" borderId="34" xfId="110" applyNumberFormat="1" applyFont="1" applyBorder="1" applyAlignment="1">
      <alignment horizontal="right" vertical="center"/>
      <protection/>
    </xf>
    <xf numFmtId="0" fontId="19" fillId="0" borderId="30" xfId="110" applyFont="1" applyBorder="1" applyAlignment="1">
      <alignment horizontal="right" vertical="center"/>
      <protection/>
    </xf>
    <xf numFmtId="3" fontId="19" fillId="0" borderId="31" xfId="110" applyNumberFormat="1" applyFont="1" applyBorder="1" applyAlignment="1">
      <alignment horizontal="right" vertical="center"/>
      <protection/>
    </xf>
    <xf numFmtId="0" fontId="23" fillId="0" borderId="35" xfId="110" applyFont="1" applyBorder="1" applyAlignment="1">
      <alignment horizontal="center" vertical="center"/>
      <protection/>
    </xf>
    <xf numFmtId="0" fontId="19" fillId="0" borderId="36" xfId="110" applyFont="1" applyBorder="1" applyAlignment="1">
      <alignment horizontal="left" vertical="center"/>
      <protection/>
    </xf>
    <xf numFmtId="0" fontId="19" fillId="0" borderId="36" xfId="110" applyFont="1" applyBorder="1" applyAlignment="1">
      <alignment horizontal="center" vertical="center"/>
      <protection/>
    </xf>
    <xf numFmtId="0" fontId="19" fillId="0" borderId="37" xfId="110" applyFont="1" applyBorder="1" applyAlignment="1">
      <alignment horizontal="center" vertical="center"/>
      <protection/>
    </xf>
    <xf numFmtId="0" fontId="19" fillId="0" borderId="38" xfId="110" applyFont="1" applyBorder="1" applyAlignment="1">
      <alignment horizontal="center" vertical="center"/>
      <protection/>
    </xf>
    <xf numFmtId="0" fontId="19" fillId="0" borderId="39" xfId="110" applyFont="1" applyBorder="1" applyAlignment="1">
      <alignment horizontal="center" vertical="center"/>
      <protection/>
    </xf>
    <xf numFmtId="0" fontId="19" fillId="0" borderId="40" xfId="110" applyFont="1" applyBorder="1" applyAlignment="1">
      <alignment horizontal="center" vertical="center"/>
      <protection/>
    </xf>
    <xf numFmtId="0" fontId="19" fillId="0" borderId="41" xfId="110" applyFont="1" applyBorder="1" applyAlignment="1">
      <alignment horizontal="center" vertical="center"/>
      <protection/>
    </xf>
    <xf numFmtId="0" fontId="19" fillId="0" borderId="42" xfId="110" applyFont="1" applyBorder="1" applyAlignment="1">
      <alignment horizontal="left" vertical="center"/>
      <protection/>
    </xf>
    <xf numFmtId="4" fontId="19" fillId="0" borderId="42" xfId="110" applyNumberFormat="1" applyFont="1" applyBorder="1" applyAlignment="1">
      <alignment horizontal="right" vertical="center"/>
      <protection/>
    </xf>
    <xf numFmtId="4" fontId="19" fillId="0" borderId="43" xfId="110" applyNumberFormat="1" applyFont="1" applyBorder="1" applyAlignment="1">
      <alignment horizontal="right" vertical="center"/>
      <protection/>
    </xf>
    <xf numFmtId="0" fontId="19" fillId="0" borderId="44" xfId="110" applyFont="1" applyBorder="1" applyAlignment="1">
      <alignment horizontal="left" vertical="center"/>
      <protection/>
    </xf>
    <xf numFmtId="0" fontId="19" fillId="0" borderId="45" xfId="110" applyNumberFormat="1" applyFont="1" applyBorder="1" applyAlignment="1">
      <alignment horizontal="left" vertical="center"/>
      <protection/>
    </xf>
    <xf numFmtId="0" fontId="19" fillId="0" borderId="46" xfId="110" applyFont="1" applyBorder="1" applyAlignment="1">
      <alignment horizontal="center" vertical="center"/>
      <protection/>
    </xf>
    <xf numFmtId="0" fontId="19" fillId="0" borderId="13" xfId="110" applyFont="1" applyBorder="1" applyAlignment="1">
      <alignment horizontal="left" vertical="center"/>
      <protection/>
    </xf>
    <xf numFmtId="4" fontId="19" fillId="0" borderId="13" xfId="110" applyNumberFormat="1" applyFont="1" applyBorder="1" applyAlignment="1">
      <alignment horizontal="right" vertical="center"/>
      <protection/>
    </xf>
    <xf numFmtId="0" fontId="19" fillId="0" borderId="47" xfId="110" applyFont="1" applyBorder="1" applyAlignment="1">
      <alignment horizontal="left" vertical="center"/>
      <protection/>
    </xf>
    <xf numFmtId="4" fontId="19" fillId="0" borderId="48" xfId="110" applyNumberFormat="1" applyFont="1" applyBorder="1" applyAlignment="1">
      <alignment horizontal="right" vertical="center"/>
      <protection/>
    </xf>
    <xf numFmtId="4" fontId="19" fillId="0" borderId="49" xfId="110" applyNumberFormat="1" applyFont="1" applyBorder="1" applyAlignment="1">
      <alignment horizontal="right" vertical="center"/>
      <protection/>
    </xf>
    <xf numFmtId="0" fontId="19" fillId="0" borderId="50" xfId="110" applyFont="1" applyBorder="1" applyAlignment="1">
      <alignment horizontal="center" vertical="center"/>
      <protection/>
    </xf>
    <xf numFmtId="0" fontId="19" fillId="0" borderId="51" xfId="110" applyFont="1" applyBorder="1" applyAlignment="1">
      <alignment horizontal="left" vertical="center"/>
      <protection/>
    </xf>
    <xf numFmtId="4" fontId="19" fillId="0" borderId="51" xfId="110" applyNumberFormat="1" applyFont="1" applyBorder="1" applyAlignment="1">
      <alignment horizontal="right" vertical="center"/>
      <protection/>
    </xf>
    <xf numFmtId="4" fontId="19" fillId="0" borderId="52" xfId="110" applyNumberFormat="1" applyFont="1" applyBorder="1" applyAlignment="1">
      <alignment horizontal="right" vertical="center"/>
      <protection/>
    </xf>
    <xf numFmtId="4" fontId="19" fillId="0" borderId="53" xfId="110" applyNumberFormat="1" applyFont="1" applyBorder="1" applyAlignment="1">
      <alignment horizontal="right" vertical="center"/>
      <protection/>
    </xf>
    <xf numFmtId="0" fontId="19" fillId="0" borderId="30" xfId="110" applyFont="1" applyBorder="1">
      <alignment/>
      <protection/>
    </xf>
    <xf numFmtId="0" fontId="19" fillId="0" borderId="38" xfId="110" applyFont="1" applyBorder="1" applyAlignment="1">
      <alignment horizontal="left" vertical="center"/>
      <protection/>
    </xf>
    <xf numFmtId="49" fontId="19" fillId="0" borderId="47" xfId="110" applyNumberFormat="1" applyFont="1" applyBorder="1" applyAlignment="1">
      <alignment horizontal="left" vertical="center"/>
      <protection/>
    </xf>
    <xf numFmtId="10" fontId="19" fillId="0" borderId="54" xfId="110" applyNumberFormat="1" applyFont="1" applyBorder="1" applyAlignment="1">
      <alignment horizontal="right" vertical="center"/>
      <protection/>
    </xf>
    <xf numFmtId="0" fontId="19" fillId="0" borderId="55" xfId="110" applyFont="1" applyBorder="1" applyAlignment="1">
      <alignment horizontal="left" vertical="center"/>
      <protection/>
    </xf>
    <xf numFmtId="49" fontId="19" fillId="0" borderId="18" xfId="110" applyNumberFormat="1" applyFont="1" applyBorder="1" applyAlignment="1">
      <alignment horizontal="right" vertical="center"/>
      <protection/>
    </xf>
    <xf numFmtId="10" fontId="19" fillId="0" borderId="55" xfId="110" applyNumberFormat="1" applyFont="1" applyBorder="1" applyAlignment="1">
      <alignment horizontal="right" vertical="center"/>
      <protection/>
    </xf>
    <xf numFmtId="0" fontId="19" fillId="0" borderId="52" xfId="110" applyFont="1" applyBorder="1" applyAlignment="1">
      <alignment horizontal="left" vertical="center"/>
      <protection/>
    </xf>
    <xf numFmtId="0" fontId="19" fillId="0" borderId="56" xfId="110" applyFont="1" applyBorder="1" applyAlignment="1">
      <alignment horizontal="right" vertical="center"/>
      <protection/>
    </xf>
    <xf numFmtId="0" fontId="19" fillId="0" borderId="57" xfId="110" applyFont="1" applyBorder="1" applyAlignment="1">
      <alignment horizontal="center" vertical="center"/>
      <protection/>
    </xf>
    <xf numFmtId="0" fontId="19" fillId="0" borderId="58" xfId="110" applyFont="1" applyBorder="1" applyAlignment="1">
      <alignment horizontal="left" vertical="center"/>
      <protection/>
    </xf>
    <xf numFmtId="0" fontId="19" fillId="0" borderId="58" xfId="110" applyFont="1" applyBorder="1" applyAlignment="1">
      <alignment horizontal="right" vertical="center"/>
      <protection/>
    </xf>
    <xf numFmtId="0" fontId="19" fillId="0" borderId="59" xfId="110" applyFont="1" applyBorder="1" applyAlignment="1">
      <alignment horizontal="right" vertical="center"/>
      <protection/>
    </xf>
    <xf numFmtId="3" fontId="19" fillId="0" borderId="60" xfId="110" applyNumberFormat="1" applyFont="1" applyBorder="1" applyAlignment="1">
      <alignment horizontal="right" vertical="center"/>
      <protection/>
    </xf>
    <xf numFmtId="0" fontId="19" fillId="0" borderId="61" xfId="110" applyFont="1" applyBorder="1" applyAlignment="1">
      <alignment horizontal="left" vertical="center"/>
      <protection/>
    </xf>
    <xf numFmtId="0" fontId="19" fillId="0" borderId="0" xfId="110" applyFont="1" applyBorder="1" applyAlignment="1">
      <alignment horizontal="right" vertical="center"/>
      <protection/>
    </xf>
    <xf numFmtId="0" fontId="19" fillId="0" borderId="0" xfId="110" applyFont="1" applyBorder="1" applyAlignment="1">
      <alignment horizontal="left" vertical="center"/>
      <protection/>
    </xf>
    <xf numFmtId="0" fontId="19" fillId="0" borderId="62" xfId="110" applyFont="1" applyBorder="1" applyAlignment="1">
      <alignment horizontal="right" vertical="center"/>
      <protection/>
    </xf>
    <xf numFmtId="3" fontId="19" fillId="0" borderId="63" xfId="110" applyNumberFormat="1" applyFont="1" applyBorder="1" applyAlignment="1">
      <alignment horizontal="right" vertical="center"/>
      <protection/>
    </xf>
    <xf numFmtId="0" fontId="19" fillId="0" borderId="33" xfId="110" applyFont="1" applyBorder="1" applyAlignment="1">
      <alignment horizontal="right" vertical="center"/>
      <protection/>
    </xf>
    <xf numFmtId="3" fontId="19" fillId="0" borderId="62" xfId="110" applyNumberFormat="1" applyFont="1" applyBorder="1" applyAlignment="1">
      <alignment horizontal="right" vertical="center"/>
      <protection/>
    </xf>
    <xf numFmtId="4" fontId="19" fillId="0" borderId="55" xfId="110" applyNumberFormat="1" applyFont="1" applyBorder="1" applyAlignment="1">
      <alignment horizontal="right" vertical="center"/>
      <protection/>
    </xf>
    <xf numFmtId="0" fontId="19" fillId="0" borderId="29" xfId="110" applyFont="1" applyBorder="1" applyAlignment="1">
      <alignment horizontal="center" vertical="center"/>
      <protection/>
    </xf>
    <xf numFmtId="3" fontId="19" fillId="0" borderId="30" xfId="110" applyNumberFormat="1" applyFont="1" applyBorder="1" applyAlignment="1">
      <alignment horizontal="right" vertical="center"/>
      <protection/>
    </xf>
    <xf numFmtId="3" fontId="19" fillId="0" borderId="64" xfId="110" applyNumberFormat="1" applyFont="1" applyBorder="1" applyAlignment="1">
      <alignment horizontal="right" vertical="center"/>
      <protection/>
    </xf>
    <xf numFmtId="0" fontId="23" fillId="0" borderId="65" xfId="110" applyFont="1" applyBorder="1" applyAlignment="1">
      <alignment horizontal="center" vertical="center"/>
      <protection/>
    </xf>
    <xf numFmtId="0" fontId="19" fillId="0" borderId="66" xfId="110" applyFont="1" applyBorder="1" applyAlignment="1">
      <alignment horizontal="left" vertical="center"/>
      <protection/>
    </xf>
    <xf numFmtId="0" fontId="19" fillId="0" borderId="67" xfId="110" applyFont="1" applyBorder="1" applyAlignment="1">
      <alignment horizontal="left" vertical="center"/>
      <protection/>
    </xf>
    <xf numFmtId="174" fontId="19" fillId="0" borderId="68" xfId="110" applyNumberFormat="1" applyFont="1" applyBorder="1" applyAlignment="1">
      <alignment horizontal="right" vertical="center"/>
      <protection/>
    </xf>
    <xf numFmtId="0" fontId="19" fillId="0" borderId="57" xfId="110" applyFont="1" applyBorder="1" applyAlignment="1">
      <alignment horizontal="left" vertical="center"/>
      <protection/>
    </xf>
    <xf numFmtId="0" fontId="19" fillId="0" borderId="58" xfId="110" applyFont="1" applyBorder="1" applyAlignment="1">
      <alignment horizontal="center" vertical="center"/>
      <protection/>
    </xf>
    <xf numFmtId="0" fontId="19" fillId="0" borderId="60" xfId="110" applyFont="1" applyBorder="1" applyAlignment="1">
      <alignment horizontal="center" vertical="center"/>
      <protection/>
    </xf>
    <xf numFmtId="0" fontId="19" fillId="0" borderId="63" xfId="110" applyFont="1" applyBorder="1" applyAlignment="1">
      <alignment horizontal="left" vertical="center"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75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69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76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75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177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right"/>
      <protection/>
    </xf>
    <xf numFmtId="179" fontId="21" fillId="0" borderId="0" xfId="0" applyNumberFormat="1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69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42" xfId="0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wrapText="1"/>
      <protection/>
    </xf>
    <xf numFmtId="178" fontId="19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right" vertical="top" wrapText="1"/>
      <protection/>
    </xf>
    <xf numFmtId="4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175" fontId="23" fillId="0" borderId="0" xfId="0" applyNumberFormat="1" applyFont="1" applyAlignment="1" applyProtection="1">
      <alignment vertical="top"/>
      <protection/>
    </xf>
    <xf numFmtId="176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top"/>
      <protection/>
    </xf>
    <xf numFmtId="177" fontId="23" fillId="0" borderId="0" xfId="0" applyNumberFormat="1" applyFont="1" applyAlignment="1" applyProtection="1">
      <alignment vertical="top"/>
      <protection/>
    </xf>
    <xf numFmtId="0" fontId="19" fillId="0" borderId="69" xfId="0" applyFont="1" applyBorder="1" applyAlignment="1" applyProtection="1">
      <alignment horizontal="center"/>
      <protection/>
    </xf>
  </cellXfs>
  <cellStyles count="13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a" xfId="107"/>
    <cellStyle name="Neutrální" xfId="108"/>
    <cellStyle name="normálne_KLs" xfId="109"/>
    <cellStyle name="normálne_KLv" xfId="110"/>
    <cellStyle name="Note" xfId="111"/>
    <cellStyle name="Output" xfId="112"/>
    <cellStyle name="Percent" xfId="113"/>
    <cellStyle name="Poznámka" xfId="114"/>
    <cellStyle name="Prepojená bunka" xfId="115"/>
    <cellStyle name="Propojená buňka" xfId="116"/>
    <cellStyle name="Spolu" xfId="117"/>
    <cellStyle name="Správně" xfId="118"/>
    <cellStyle name="TEXT" xfId="119"/>
    <cellStyle name="Text upozornění" xfId="120"/>
    <cellStyle name="Text upozornenia" xfId="121"/>
    <cellStyle name="TEXT1" xfId="122"/>
    <cellStyle name="Title" xfId="123"/>
    <cellStyle name="Titul" xfId="124"/>
    <cellStyle name="Total" xfId="125"/>
    <cellStyle name="Vstup" xfId="126"/>
    <cellStyle name="Výpočet" xfId="127"/>
    <cellStyle name="Výstup" xfId="128"/>
    <cellStyle name="Vysvětlující text" xfId="129"/>
    <cellStyle name="Vysvetľujúci text" xfId="130"/>
    <cellStyle name="Warning Text" xfId="131"/>
    <cellStyle name="Zlá" xfId="132"/>
    <cellStyle name="Zvýraznění 1" xfId="133"/>
    <cellStyle name="Zvýraznění 2" xfId="134"/>
    <cellStyle name="Zvýraznění 3" xfId="135"/>
    <cellStyle name="Zvýraznění 4" xfId="136"/>
    <cellStyle name="Zvýraznění 5" xfId="137"/>
    <cellStyle name="Zvýraznění 6" xfId="138"/>
    <cellStyle name="Zvýraznenie1" xfId="139"/>
    <cellStyle name="Zvýraznenie2" xfId="140"/>
    <cellStyle name="Zvýraznenie3" xfId="141"/>
    <cellStyle name="Zvýraznenie4" xfId="142"/>
    <cellStyle name="Zvýraznenie5" xfId="143"/>
    <cellStyle name="Zvýraznenie6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zoomScale="89" zoomScaleNormal="89" zoomScalePageLayoutView="0" workbookViewId="0" topLeftCell="A19">
      <selection activeCell="A1" sqref="A1"/>
    </sheetView>
  </sheetViews>
  <sheetFormatPr defaultColWidth="9.140625" defaultRowHeight="12.75" customHeight="1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57421875" style="1" customWidth="1"/>
    <col min="11" max="11" width="2.28125" style="1" customWidth="1"/>
    <col min="12" max="25" width="4.574218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 t="s">
        <v>0</v>
      </c>
      <c r="C1" s="2"/>
      <c r="D1" s="2"/>
      <c r="F1" s="3" t="str">
        <f>CONCATENATE(AA2," ",AB2," ",AC2," ",AD2)</f>
        <v>Krycí list rozpočtu v EUR  </v>
      </c>
      <c r="G1" s="2"/>
      <c r="H1" s="2"/>
      <c r="I1" s="2"/>
      <c r="J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2:30" ht="18" customHeight="1">
      <c r="B2" s="5" t="s">
        <v>6</v>
      </c>
      <c r="C2" s="6"/>
      <c r="D2" s="6"/>
      <c r="E2" s="6"/>
      <c r="F2" s="6"/>
      <c r="G2" s="6"/>
      <c r="H2" s="7"/>
      <c r="I2" s="7" t="s">
        <v>7</v>
      </c>
      <c r="J2" s="8"/>
      <c r="Z2" s="4" t="s">
        <v>8</v>
      </c>
      <c r="AA2" s="9" t="s">
        <v>9</v>
      </c>
      <c r="AB2" s="10" t="s">
        <v>10</v>
      </c>
      <c r="AC2" s="9"/>
      <c r="AD2" s="11"/>
    </row>
    <row r="3" spans="2:30" ht="18" customHeight="1">
      <c r="B3" s="12" t="s">
        <v>11</v>
      </c>
      <c r="C3" s="13"/>
      <c r="D3" s="13"/>
      <c r="E3" s="13"/>
      <c r="F3" s="13"/>
      <c r="G3" s="13"/>
      <c r="H3" s="14"/>
      <c r="I3" s="14" t="s">
        <v>12</v>
      </c>
      <c r="J3" s="15"/>
      <c r="Z3" s="4" t="s">
        <v>13</v>
      </c>
      <c r="AA3" s="9" t="s">
        <v>14</v>
      </c>
      <c r="AB3" s="10" t="s">
        <v>10</v>
      </c>
      <c r="AC3" s="9" t="s">
        <v>15</v>
      </c>
      <c r="AD3" s="11" t="s">
        <v>16</v>
      </c>
    </row>
    <row r="4" spans="2:30" ht="18" customHeight="1">
      <c r="B4" s="16" t="s">
        <v>17</v>
      </c>
      <c r="C4" s="17"/>
      <c r="D4" s="17"/>
      <c r="E4" s="17"/>
      <c r="F4" s="17"/>
      <c r="G4" s="17"/>
      <c r="H4" s="18"/>
      <c r="I4" s="18"/>
      <c r="J4" s="19"/>
      <c r="Z4" s="4" t="s">
        <v>18</v>
      </c>
      <c r="AA4" s="9" t="s">
        <v>19</v>
      </c>
      <c r="AB4" s="10" t="s">
        <v>10</v>
      </c>
      <c r="AC4" s="9"/>
      <c r="AD4" s="11"/>
    </row>
    <row r="5" spans="2:30" ht="18" customHeight="1">
      <c r="B5" s="20" t="s">
        <v>20</v>
      </c>
      <c r="C5" s="21"/>
      <c r="D5" s="21"/>
      <c r="E5" s="21" t="s">
        <v>21</v>
      </c>
      <c r="F5" s="22"/>
      <c r="G5" s="21"/>
      <c r="H5" s="21" t="s">
        <v>22</v>
      </c>
      <c r="I5" s="22" t="s">
        <v>23</v>
      </c>
      <c r="J5" s="23" t="s">
        <v>24</v>
      </c>
      <c r="Z5" s="4" t="s">
        <v>25</v>
      </c>
      <c r="AA5" s="9" t="s">
        <v>14</v>
      </c>
      <c r="AB5" s="10" t="s">
        <v>10</v>
      </c>
      <c r="AC5" s="9" t="s">
        <v>15</v>
      </c>
      <c r="AD5" s="11" t="s">
        <v>16</v>
      </c>
    </row>
    <row r="6" spans="2:30" ht="18" customHeight="1">
      <c r="B6" s="5" t="s">
        <v>26</v>
      </c>
      <c r="C6" s="6"/>
      <c r="D6" s="6"/>
      <c r="E6" s="6"/>
      <c r="F6" s="6"/>
      <c r="G6" s="6" t="s">
        <v>27</v>
      </c>
      <c r="H6" s="24" t="s">
        <v>28</v>
      </c>
      <c r="I6" s="6"/>
      <c r="J6" s="8"/>
      <c r="Z6" s="4" t="s">
        <v>29</v>
      </c>
      <c r="AA6" s="9" t="s">
        <v>30</v>
      </c>
      <c r="AB6" s="10" t="s">
        <v>10</v>
      </c>
      <c r="AC6" s="9" t="s">
        <v>15</v>
      </c>
      <c r="AD6" s="11" t="s">
        <v>16</v>
      </c>
    </row>
    <row r="7" spans="2:10" ht="18" customHeight="1">
      <c r="B7" s="25"/>
      <c r="C7" s="26" t="s">
        <v>31</v>
      </c>
      <c r="D7" s="26"/>
      <c r="E7" s="26"/>
      <c r="F7" s="26"/>
      <c r="G7" s="26" t="s">
        <v>32</v>
      </c>
      <c r="H7" s="26"/>
      <c r="I7" s="26" t="s">
        <v>33</v>
      </c>
      <c r="J7" s="27"/>
    </row>
    <row r="8" spans="2:10" ht="18" customHeight="1">
      <c r="B8" s="12" t="s">
        <v>34</v>
      </c>
      <c r="C8" s="13"/>
      <c r="D8" s="13"/>
      <c r="E8" s="13"/>
      <c r="F8" s="13"/>
      <c r="G8" s="13" t="s">
        <v>27</v>
      </c>
      <c r="H8" s="13"/>
      <c r="I8" s="13"/>
      <c r="J8" s="15"/>
    </row>
    <row r="9" spans="2:10" ht="18" customHeight="1">
      <c r="B9" s="16"/>
      <c r="C9" s="17"/>
      <c r="D9" s="17"/>
      <c r="E9" s="17"/>
      <c r="F9" s="17"/>
      <c r="G9" s="26" t="s">
        <v>32</v>
      </c>
      <c r="H9" s="17"/>
      <c r="I9" s="17" t="s">
        <v>33</v>
      </c>
      <c r="J9" s="19"/>
    </row>
    <row r="10" spans="2:10" ht="18" customHeight="1">
      <c r="B10" s="12" t="s">
        <v>35</v>
      </c>
      <c r="C10" s="13"/>
      <c r="D10" s="13"/>
      <c r="E10" s="13"/>
      <c r="F10" s="13"/>
      <c r="G10" s="13" t="s">
        <v>27</v>
      </c>
      <c r="H10" s="13"/>
      <c r="I10" s="13"/>
      <c r="J10" s="15"/>
    </row>
    <row r="11" spans="2:10" ht="18" customHeight="1">
      <c r="B11" s="28"/>
      <c r="C11" s="29"/>
      <c r="D11" s="29"/>
      <c r="E11" s="29"/>
      <c r="F11" s="29"/>
      <c r="G11" s="29" t="s">
        <v>32</v>
      </c>
      <c r="H11" s="29"/>
      <c r="I11" s="29" t="s">
        <v>33</v>
      </c>
      <c r="J11" s="30"/>
    </row>
    <row r="12" spans="2:10" ht="18" customHeight="1">
      <c r="B12" s="31"/>
      <c r="C12" s="6"/>
      <c r="D12" s="6"/>
      <c r="E12" s="6"/>
      <c r="F12" s="32">
        <f>IF(B12&lt;&gt;0,ROUND($J$31/B12,0),0)</f>
        <v>0</v>
      </c>
      <c r="G12" s="7"/>
      <c r="H12" s="6"/>
      <c r="I12" s="6"/>
      <c r="J12" s="33">
        <f>IF(G12&lt;&gt;0,ROUND($J$31/G12,0),0)</f>
        <v>0</v>
      </c>
    </row>
    <row r="13" spans="2:10" ht="18" customHeight="1">
      <c r="B13" s="34"/>
      <c r="C13" s="26"/>
      <c r="D13" s="26"/>
      <c r="E13" s="26"/>
      <c r="F13" s="35">
        <f>IF(B13&lt;&gt;0,ROUND($J$31/B13,0),0)</f>
        <v>0</v>
      </c>
      <c r="G13" s="36"/>
      <c r="H13" s="26"/>
      <c r="I13" s="26"/>
      <c r="J13" s="37">
        <f>IF(G13&lt;&gt;0,ROUND($J$31/G13,0),0)</f>
        <v>0</v>
      </c>
    </row>
    <row r="14" spans="2:10" ht="18" customHeight="1">
      <c r="B14" s="38"/>
      <c r="C14" s="29"/>
      <c r="D14" s="29"/>
      <c r="E14" s="29"/>
      <c r="F14" s="39">
        <f>IF(B14&lt;&gt;0,ROUND($J$31/B14,0),0)</f>
        <v>0</v>
      </c>
      <c r="G14" s="40"/>
      <c r="H14" s="29"/>
      <c r="I14" s="29"/>
      <c r="J14" s="41">
        <f>IF(G14&lt;&gt;0,ROUND($J$31/G14,0),0)</f>
        <v>0</v>
      </c>
    </row>
    <row r="15" spans="2:10" ht="18" customHeight="1">
      <c r="B15" s="42" t="s">
        <v>36</v>
      </c>
      <c r="C15" s="43" t="s">
        <v>37</v>
      </c>
      <c r="D15" s="44" t="s">
        <v>38</v>
      </c>
      <c r="E15" s="44" t="s">
        <v>39</v>
      </c>
      <c r="F15" s="45" t="s">
        <v>40</v>
      </c>
      <c r="G15" s="42" t="s">
        <v>41</v>
      </c>
      <c r="H15" s="46" t="s">
        <v>42</v>
      </c>
      <c r="I15" s="47"/>
      <c r="J15" s="48"/>
    </row>
    <row r="16" spans="2:10" ht="18" customHeight="1">
      <c r="B16" s="49">
        <v>1</v>
      </c>
      <c r="C16" s="50" t="s">
        <v>43</v>
      </c>
      <c r="D16" s="51">
        <f>SUMIF(Prehlad!AJ10:AJ142,"EK",Prehlad!J10:J142)</f>
        <v>0</v>
      </c>
      <c r="E16" s="51">
        <f>SUMIF(Prehlad!AJ10:AJ142,"EZ",Prehlad!J10:J142)</f>
        <v>0</v>
      </c>
      <c r="F16" s="52">
        <f>D16+E16</f>
        <v>0</v>
      </c>
      <c r="G16" s="49">
        <v>6</v>
      </c>
      <c r="H16" s="53" t="s">
        <v>44</v>
      </c>
      <c r="I16" s="54"/>
      <c r="J16" s="52">
        <v>0</v>
      </c>
    </row>
    <row r="17" spans="2:10" ht="18" customHeight="1">
      <c r="B17" s="55">
        <v>2</v>
      </c>
      <c r="C17" s="56" t="s">
        <v>45</v>
      </c>
      <c r="D17" s="57">
        <f>SUMIF(Prehlad!AJ10:AJ142,"IK",Prehlad!J10:J142)</f>
        <v>0</v>
      </c>
      <c r="E17" s="57">
        <f>SUMIF(Prehlad!AJ10:AJ142,"IZ",Prehlad!J10:J142)</f>
        <v>0</v>
      </c>
      <c r="F17" s="52">
        <f>D17+E17</f>
        <v>0</v>
      </c>
      <c r="G17" s="55">
        <v>7</v>
      </c>
      <c r="H17" s="58" t="s">
        <v>46</v>
      </c>
      <c r="I17" s="13"/>
      <c r="J17" s="59">
        <v>0</v>
      </c>
    </row>
    <row r="18" spans="2:10" ht="18" customHeight="1">
      <c r="B18" s="55">
        <v>3</v>
      </c>
      <c r="C18" s="56" t="s">
        <v>47</v>
      </c>
      <c r="D18" s="57">
        <f>SUMIF(Prehlad!AJ10:AJ142,"MK",Prehlad!J10:J142)</f>
        <v>0</v>
      </c>
      <c r="E18" s="57">
        <f>SUMIF(Prehlad!AJ10:AJ142,"MZ",Prehlad!J10:J142)</f>
        <v>0</v>
      </c>
      <c r="F18" s="52">
        <f>D18+E18</f>
        <v>0</v>
      </c>
      <c r="G18" s="55">
        <v>8</v>
      </c>
      <c r="H18" s="58" t="s">
        <v>48</v>
      </c>
      <c r="I18" s="13"/>
      <c r="J18" s="59">
        <v>0</v>
      </c>
    </row>
    <row r="19" spans="2:10" ht="18" customHeight="1">
      <c r="B19" s="55">
        <v>4</v>
      </c>
      <c r="C19" s="56" t="s">
        <v>49</v>
      </c>
      <c r="D19" s="57">
        <f>SUMIF(Prehlad!AJ10:AJ142,"PK",Prehlad!J10:J142)</f>
        <v>0</v>
      </c>
      <c r="E19" s="57">
        <f>SUMIF(Prehlad!AJ10:AJ142,"PZ",Prehlad!J10:J142)</f>
        <v>0</v>
      </c>
      <c r="F19" s="60">
        <f>D19+E19</f>
        <v>0</v>
      </c>
      <c r="G19" s="55">
        <v>9</v>
      </c>
      <c r="H19" s="58" t="s">
        <v>17</v>
      </c>
      <c r="I19" s="13"/>
      <c r="J19" s="59">
        <v>0</v>
      </c>
    </row>
    <row r="20" spans="2:10" ht="18" customHeight="1">
      <c r="B20" s="61">
        <v>5</v>
      </c>
      <c r="C20" s="62" t="s">
        <v>50</v>
      </c>
      <c r="D20" s="63">
        <f>SUM(D16:D19)</f>
        <v>0</v>
      </c>
      <c r="E20" s="64">
        <f>SUM(E16:E19)</f>
        <v>0</v>
      </c>
      <c r="F20" s="65">
        <f>SUM(F16:F19)</f>
        <v>0</v>
      </c>
      <c r="G20" s="61">
        <v>10</v>
      </c>
      <c r="H20" s="66"/>
      <c r="I20" s="22" t="s">
        <v>51</v>
      </c>
      <c r="J20" s="65">
        <f>SUM(J16:J19)</f>
        <v>0</v>
      </c>
    </row>
    <row r="21" spans="2:10" ht="18" customHeight="1">
      <c r="B21" s="42" t="s">
        <v>52</v>
      </c>
      <c r="C21" s="67"/>
      <c r="D21" s="47" t="s">
        <v>53</v>
      </c>
      <c r="E21" s="47"/>
      <c r="F21" s="48"/>
      <c r="G21" s="42" t="s">
        <v>54</v>
      </c>
      <c r="H21" s="46" t="s">
        <v>55</v>
      </c>
      <c r="I21" s="47"/>
      <c r="J21" s="48"/>
    </row>
    <row r="22" spans="2:10" ht="18" customHeight="1">
      <c r="B22" s="49">
        <v>11</v>
      </c>
      <c r="C22" s="68" t="s">
        <v>56</v>
      </c>
      <c r="D22"/>
      <c r="E22" s="69">
        <v>0</v>
      </c>
      <c r="F22" s="52">
        <f>ROUND(((D16+E16+D17+E17+D18)*E22),2)</f>
        <v>0</v>
      </c>
      <c r="G22" s="55">
        <v>16</v>
      </c>
      <c r="H22" s="58" t="s">
        <v>57</v>
      </c>
      <c r="I22" s="70"/>
      <c r="J22" s="59">
        <f>SUMIF(Prehlad!AJ10:AJ142,"U",Prehlad!J10:J142)</f>
        <v>0</v>
      </c>
    </row>
    <row r="23" spans="2:10" ht="18" customHeight="1">
      <c r="B23" s="55">
        <v>12</v>
      </c>
      <c r="C23" s="68" t="s">
        <v>58</v>
      </c>
      <c r="D23" s="71"/>
      <c r="E23" s="72">
        <v>0</v>
      </c>
      <c r="F23" s="59">
        <f>ROUND(((D16+E16+D17+E17+D18)*E23),2)</f>
        <v>0</v>
      </c>
      <c r="G23" s="55">
        <v>17</v>
      </c>
      <c r="H23" s="58" t="s">
        <v>59</v>
      </c>
      <c r="I23" s="70"/>
      <c r="J23" s="59">
        <v>0</v>
      </c>
    </row>
    <row r="24" spans="2:10" ht="18" customHeight="1">
      <c r="B24" s="55">
        <v>13</v>
      </c>
      <c r="C24" s="68" t="s">
        <v>60</v>
      </c>
      <c r="D24" s="71"/>
      <c r="E24" s="72">
        <v>0</v>
      </c>
      <c r="F24" s="59">
        <f>ROUND(((D16+E16+D17+E17+D18)*E24),2)</f>
        <v>0</v>
      </c>
      <c r="G24" s="55">
        <v>18</v>
      </c>
      <c r="H24" s="58" t="s">
        <v>61</v>
      </c>
      <c r="I24" s="70"/>
      <c r="J24" s="59">
        <v>0</v>
      </c>
    </row>
    <row r="25" spans="2:10" ht="18" customHeight="1">
      <c r="B25" s="55">
        <v>14</v>
      </c>
      <c r="C25" s="68" t="s">
        <v>17</v>
      </c>
      <c r="D25" s="71"/>
      <c r="E25" s="72">
        <v>0</v>
      </c>
      <c r="F25" s="59">
        <f>ROUND(((D16+E16+D17+E17+D18+E18)*E25),2)</f>
        <v>0</v>
      </c>
      <c r="G25" s="55">
        <v>19</v>
      </c>
      <c r="H25" s="58" t="s">
        <v>17</v>
      </c>
      <c r="I25" s="70"/>
      <c r="J25" s="59">
        <v>0</v>
      </c>
    </row>
    <row r="26" spans="2:10" ht="18" customHeight="1">
      <c r="B26" s="61">
        <v>15</v>
      </c>
      <c r="C26" s="73"/>
      <c r="D26" s="22"/>
      <c r="E26" s="74" t="s">
        <v>62</v>
      </c>
      <c r="F26" s="65">
        <f>SUM(F22:F25)</f>
        <v>0</v>
      </c>
      <c r="G26" s="61">
        <v>20</v>
      </c>
      <c r="H26" s="73"/>
      <c r="I26" s="74" t="s">
        <v>63</v>
      </c>
      <c r="J26" s="65">
        <f>SUM(J22:J25)</f>
        <v>0</v>
      </c>
    </row>
    <row r="27" spans="2:10" ht="18" customHeight="1">
      <c r="B27" s="75"/>
      <c r="C27" s="76" t="s">
        <v>64</v>
      </c>
      <c r="D27" s="77"/>
      <c r="E27" s="78" t="s">
        <v>65</v>
      </c>
      <c r="F27" s="79"/>
      <c r="G27" s="42" t="s">
        <v>66</v>
      </c>
      <c r="H27" s="46" t="s">
        <v>67</v>
      </c>
      <c r="I27" s="47"/>
      <c r="J27" s="48"/>
    </row>
    <row r="28" spans="2:10" ht="18" customHeight="1">
      <c r="B28" s="80"/>
      <c r="C28" s="81"/>
      <c r="D28" s="82"/>
      <c r="E28" s="83"/>
      <c r="F28" s="84"/>
      <c r="G28" s="49">
        <v>21</v>
      </c>
      <c r="H28" s="53"/>
      <c r="I28" s="85" t="s">
        <v>68</v>
      </c>
      <c r="J28" s="52">
        <f>ROUND(F20,2)+J20+F26+J26</f>
        <v>0</v>
      </c>
    </row>
    <row r="29" spans="2:10" ht="18" customHeight="1">
      <c r="B29" s="80"/>
      <c r="C29" s="82" t="s">
        <v>69</v>
      </c>
      <c r="D29" s="82"/>
      <c r="E29" s="86"/>
      <c r="F29" s="84"/>
      <c r="G29" s="55">
        <v>22</v>
      </c>
      <c r="H29" s="58" t="s">
        <v>70</v>
      </c>
      <c r="I29" s="87">
        <f>J28-I30</f>
        <v>0</v>
      </c>
      <c r="J29" s="59">
        <f>ROUND((I29*20)/100,2)</f>
        <v>0</v>
      </c>
    </row>
    <row r="30" spans="2:10" ht="18" customHeight="1">
      <c r="B30" s="12"/>
      <c r="C30" s="13" t="s">
        <v>71</v>
      </c>
      <c r="D30" s="13"/>
      <c r="E30" s="86"/>
      <c r="F30" s="84"/>
      <c r="G30" s="55">
        <v>23</v>
      </c>
      <c r="H30" s="58" t="s">
        <v>72</v>
      </c>
      <c r="I30" s="87">
        <f>SUMIF(Prehlad!O11:O9960,0,Prehlad!J11:J9960)</f>
        <v>0</v>
      </c>
      <c r="J30" s="59">
        <f>ROUND((I30*0)/100,2)</f>
        <v>0</v>
      </c>
    </row>
    <row r="31" spans="2:10" ht="18" customHeight="1">
      <c r="B31" s="80"/>
      <c r="C31" s="82"/>
      <c r="D31" s="82"/>
      <c r="E31" s="86"/>
      <c r="F31" s="84"/>
      <c r="G31" s="61">
        <v>24</v>
      </c>
      <c r="H31" s="73"/>
      <c r="I31" s="74" t="s">
        <v>73</v>
      </c>
      <c r="J31" s="65">
        <f>SUM(J28:J30)</f>
        <v>0</v>
      </c>
    </row>
    <row r="32" spans="2:10" ht="18" customHeight="1">
      <c r="B32" s="88"/>
      <c r="C32" s="29"/>
      <c r="D32" s="89"/>
      <c r="E32" s="90"/>
      <c r="F32" s="41"/>
      <c r="G32" s="91" t="s">
        <v>74</v>
      </c>
      <c r="H32" s="92" t="s">
        <v>75</v>
      </c>
      <c r="I32" s="93"/>
      <c r="J32" s="94">
        <v>0</v>
      </c>
    </row>
    <row r="33" spans="2:10" ht="18" customHeight="1">
      <c r="B33" s="95"/>
      <c r="C33" s="96"/>
      <c r="D33" s="76" t="s">
        <v>76</v>
      </c>
      <c r="E33" s="96"/>
      <c r="F33" s="96"/>
      <c r="G33" s="96"/>
      <c r="H33" s="96" t="s">
        <v>77</v>
      </c>
      <c r="I33" s="96"/>
      <c r="J33" s="97"/>
    </row>
    <row r="34" spans="2:10" ht="18" customHeight="1">
      <c r="B34" s="80"/>
      <c r="C34" s="81"/>
      <c r="D34" s="82"/>
      <c r="E34" s="82"/>
      <c r="F34" s="81"/>
      <c r="G34" s="82"/>
      <c r="H34" s="82"/>
      <c r="I34" s="82"/>
      <c r="J34" s="98"/>
    </row>
    <row r="35" spans="2:10" ht="18" customHeight="1">
      <c r="B35" s="80"/>
      <c r="C35" s="82" t="s">
        <v>69</v>
      </c>
      <c r="D35" s="82"/>
      <c r="E35" s="82"/>
      <c r="F35" s="81"/>
      <c r="G35" s="82" t="s">
        <v>69</v>
      </c>
      <c r="H35" s="82"/>
      <c r="I35" s="82"/>
      <c r="J35" s="98"/>
    </row>
    <row r="36" spans="2:10" ht="18" customHeight="1">
      <c r="B36" s="12"/>
      <c r="C36" s="13" t="s">
        <v>71</v>
      </c>
      <c r="D36" s="13"/>
      <c r="E36" s="13"/>
      <c r="F36" s="14"/>
      <c r="G36" s="13" t="s">
        <v>71</v>
      </c>
      <c r="H36" s="13"/>
      <c r="I36" s="13"/>
      <c r="J36" s="15"/>
    </row>
    <row r="37" spans="2:10" ht="18" customHeight="1">
      <c r="B37" s="80"/>
      <c r="C37" s="82" t="s">
        <v>65</v>
      </c>
      <c r="D37" s="82"/>
      <c r="E37" s="82"/>
      <c r="F37" s="81"/>
      <c r="G37" s="82" t="s">
        <v>65</v>
      </c>
      <c r="H37" s="82"/>
      <c r="I37" s="82"/>
      <c r="J37" s="98"/>
    </row>
    <row r="38" spans="2:10" ht="18" customHeight="1">
      <c r="B38" s="80"/>
      <c r="C38" s="82"/>
      <c r="D38" s="82"/>
      <c r="E38" s="82"/>
      <c r="F38" s="82"/>
      <c r="G38" s="82"/>
      <c r="H38" s="82"/>
      <c r="I38" s="82"/>
      <c r="J38" s="98"/>
    </row>
    <row r="39" spans="2:10" ht="18" customHeight="1">
      <c r="B39" s="80"/>
      <c r="C39" s="82"/>
      <c r="D39" s="82"/>
      <c r="E39" s="82"/>
      <c r="F39" s="82"/>
      <c r="G39" s="82"/>
      <c r="H39" s="82"/>
      <c r="I39" s="82"/>
      <c r="J39" s="98"/>
    </row>
    <row r="40" spans="2:10" ht="18" customHeight="1">
      <c r="B40" s="80"/>
      <c r="C40" s="82"/>
      <c r="D40" s="82"/>
      <c r="E40" s="82"/>
      <c r="F40" s="82"/>
      <c r="G40" s="82"/>
      <c r="H40" s="82"/>
      <c r="I40" s="82"/>
      <c r="J40" s="98"/>
    </row>
    <row r="41" spans="2:10" ht="18" customHeight="1">
      <c r="B41" s="28"/>
      <c r="C41" s="29"/>
      <c r="D41" s="29"/>
      <c r="E41" s="29"/>
      <c r="F41" s="29"/>
      <c r="G41" s="29"/>
      <c r="H41" s="29"/>
      <c r="I41" s="29"/>
      <c r="J41" s="30"/>
    </row>
  </sheetData>
  <sheetProtection selectLockedCells="1" selectUnlockedCells="1"/>
  <printOptions horizontalCentered="1"/>
  <pageMargins left="0.2361111111111111" right="0.2361111111111111" top="0.3541666666666667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zoomScale="89" zoomScaleNormal="89" zoomScalePageLayoutView="0" workbookViewId="0" topLeftCell="A1">
      <selection activeCell="A1" sqref="A1"/>
    </sheetView>
  </sheetViews>
  <sheetFormatPr defaultColWidth="9.140625" defaultRowHeight="13.5" customHeight="1"/>
  <cols>
    <col min="1" max="1" width="42.28125" style="99" customWidth="1"/>
    <col min="2" max="4" width="10.140625" style="100" customWidth="1"/>
    <col min="5" max="5" width="9.140625" style="101" customWidth="1"/>
    <col min="6" max="7" width="9.140625" style="102" customWidth="1"/>
    <col min="8" max="23" width="9.140625" style="99" customWidth="1"/>
    <col min="24" max="25" width="5.7109375" style="99" customWidth="1"/>
    <col min="26" max="26" width="6.57421875" style="99" customWidth="1"/>
    <col min="27" max="27" width="24.28125" style="99" customWidth="1"/>
    <col min="28" max="28" width="4.28125" style="99" customWidth="1"/>
    <col min="29" max="29" width="8.28125" style="99" customWidth="1"/>
    <col min="30" max="30" width="8.7109375" style="99" customWidth="1"/>
    <col min="31" max="16384" width="9.140625" style="99" customWidth="1"/>
  </cols>
  <sheetData>
    <row r="1" spans="1:30" ht="12.75">
      <c r="A1" s="103" t="s">
        <v>78</v>
      </c>
      <c r="C1" s="99"/>
      <c r="E1" s="103" t="s">
        <v>22</v>
      </c>
      <c r="F1" s="99"/>
      <c r="G1" s="99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>
      <c r="A2" s="103" t="s">
        <v>79</v>
      </c>
      <c r="C2" s="99"/>
      <c r="E2" s="103" t="s">
        <v>80</v>
      </c>
      <c r="F2" s="99"/>
      <c r="G2" s="99"/>
      <c r="Z2" s="4" t="s">
        <v>8</v>
      </c>
      <c r="AA2" s="9" t="s">
        <v>81</v>
      </c>
      <c r="AB2" s="10" t="s">
        <v>10</v>
      </c>
      <c r="AC2" s="9"/>
      <c r="AD2" s="11"/>
    </row>
    <row r="3" spans="1:30" ht="12.75">
      <c r="A3" s="103" t="s">
        <v>82</v>
      </c>
      <c r="C3" s="99"/>
      <c r="E3" s="103" t="s">
        <v>83</v>
      </c>
      <c r="F3" s="99"/>
      <c r="G3" s="99"/>
      <c r="Z3" s="4" t="s">
        <v>13</v>
      </c>
      <c r="AA3" s="9" t="s">
        <v>84</v>
      </c>
      <c r="AB3" s="10" t="s">
        <v>10</v>
      </c>
      <c r="AC3" s="9" t="s">
        <v>15</v>
      </c>
      <c r="AD3" s="11" t="s">
        <v>16</v>
      </c>
    </row>
    <row r="4" spans="2:30" ht="12.75">
      <c r="B4" s="99"/>
      <c r="C4" s="99"/>
      <c r="D4" s="99"/>
      <c r="E4" s="99"/>
      <c r="F4" s="99"/>
      <c r="G4" s="99"/>
      <c r="Z4" s="4" t="s">
        <v>18</v>
      </c>
      <c r="AA4" s="9" t="s">
        <v>85</v>
      </c>
      <c r="AB4" s="10" t="s">
        <v>10</v>
      </c>
      <c r="AC4" s="9"/>
      <c r="AD4" s="11"/>
    </row>
    <row r="5" spans="1:30" ht="12.75">
      <c r="A5" s="103" t="s">
        <v>86</v>
      </c>
      <c r="B5" s="99"/>
      <c r="C5" s="99"/>
      <c r="D5" s="99"/>
      <c r="E5" s="99"/>
      <c r="F5" s="99"/>
      <c r="G5" s="99"/>
      <c r="Z5" s="4" t="s">
        <v>25</v>
      </c>
      <c r="AA5" s="9" t="s">
        <v>84</v>
      </c>
      <c r="AB5" s="10" t="s">
        <v>10</v>
      </c>
      <c r="AC5" s="9" t="s">
        <v>15</v>
      </c>
      <c r="AD5" s="11" t="s">
        <v>16</v>
      </c>
    </row>
    <row r="6" spans="1:30" ht="12.75">
      <c r="A6" s="103" t="s">
        <v>87</v>
      </c>
      <c r="B6" s="99"/>
      <c r="C6" s="99"/>
      <c r="D6" s="99"/>
      <c r="E6" s="99"/>
      <c r="F6" s="99"/>
      <c r="G6" s="99"/>
      <c r="Z6" s="4" t="s">
        <v>29</v>
      </c>
      <c r="AA6" s="9" t="s">
        <v>88</v>
      </c>
      <c r="AB6" s="10" t="s">
        <v>10</v>
      </c>
      <c r="AC6" s="9" t="s">
        <v>15</v>
      </c>
      <c r="AD6" s="11" t="s">
        <v>16</v>
      </c>
    </row>
    <row r="7" spans="1:7" ht="12.75">
      <c r="A7" s="103"/>
      <c r="B7" s="99"/>
      <c r="C7" s="99"/>
      <c r="D7" s="99"/>
      <c r="E7" s="99"/>
      <c r="F7" s="99"/>
      <c r="G7" s="99"/>
    </row>
    <row r="8" spans="1:7" ht="13.5">
      <c r="A8" s="99" t="s">
        <v>0</v>
      </c>
      <c r="B8" s="104" t="str">
        <f>CONCATENATE(AA2," ",AB2," ",AC2," ",AD2)</f>
        <v>Rekapitulácia rozpočtu v EUR  </v>
      </c>
      <c r="G8" s="99"/>
    </row>
    <row r="9" spans="1:7" ht="12.75">
      <c r="A9" s="105" t="s">
        <v>89</v>
      </c>
      <c r="B9" s="105" t="s">
        <v>38</v>
      </c>
      <c r="C9" s="105" t="s">
        <v>90</v>
      </c>
      <c r="D9" s="105" t="s">
        <v>91</v>
      </c>
      <c r="E9" s="106" t="s">
        <v>92</v>
      </c>
      <c r="F9" s="106" t="s">
        <v>93</v>
      </c>
      <c r="G9" s="105" t="s">
        <v>94</v>
      </c>
    </row>
    <row r="10" spans="1:7" ht="12.75">
      <c r="A10" s="107"/>
      <c r="B10" s="107"/>
      <c r="C10" s="107" t="s">
        <v>95</v>
      </c>
      <c r="D10" s="107"/>
      <c r="E10" s="106" t="s">
        <v>91</v>
      </c>
      <c r="F10" s="106" t="s">
        <v>91</v>
      </c>
      <c r="G10" s="107" t="s">
        <v>91</v>
      </c>
    </row>
    <row r="11" spans="1:7" ht="13.5" customHeight="1">
      <c r="A11" s="99" t="s">
        <v>96</v>
      </c>
      <c r="B11" s="100" t="e">
        <f>Prehlad!#REF!</f>
        <v>#REF!</v>
      </c>
      <c r="C11" s="100" t="e">
        <f>Prehlad!#REF!</f>
        <v>#REF!</v>
      </c>
      <c r="D11" s="100" t="e">
        <f>Prehlad!#REF!</f>
        <v>#REF!</v>
      </c>
      <c r="E11" s="101" t="e">
        <f>Prehlad!#REF!</f>
        <v>#REF!</v>
      </c>
      <c r="F11" s="102" t="e">
        <f>Prehlad!#REF!</f>
        <v>#REF!</v>
      </c>
      <c r="G11" s="102" t="e">
        <f>Prehlad!#REF!</f>
        <v>#REF!</v>
      </c>
    </row>
    <row r="12" spans="1:7" ht="13.5" customHeight="1">
      <c r="A12" s="99" t="s">
        <v>97</v>
      </c>
      <c r="B12" s="100">
        <f>Prehlad!H37</f>
        <v>0</v>
      </c>
      <c r="C12" s="100">
        <f>Prehlad!I37</f>
        <v>0</v>
      </c>
      <c r="D12" s="100">
        <f>Prehlad!J37</f>
        <v>0</v>
      </c>
      <c r="E12" s="101">
        <f>Prehlad!L37</f>
        <v>5.68949005</v>
      </c>
      <c r="F12" s="102">
        <f>Prehlad!N37</f>
        <v>1.7640000000000002</v>
      </c>
      <c r="G12" s="102">
        <f>Prehlad!W37</f>
        <v>0</v>
      </c>
    </row>
    <row r="13" spans="1:7" ht="13.5" customHeight="1">
      <c r="A13" s="99" t="s">
        <v>98</v>
      </c>
      <c r="B13" s="100">
        <f>Prehlad!H59</f>
        <v>0</v>
      </c>
      <c r="C13" s="100">
        <f>Prehlad!I59</f>
        <v>0</v>
      </c>
      <c r="D13" s="100">
        <f>Prehlad!J59</f>
        <v>0</v>
      </c>
      <c r="E13" s="101">
        <f>Prehlad!L59</f>
        <v>77.7288715</v>
      </c>
      <c r="F13" s="102">
        <f>Prehlad!N59</f>
        <v>0</v>
      </c>
      <c r="G13" s="102">
        <f>Prehlad!W59</f>
        <v>0</v>
      </c>
    </row>
    <row r="14" spans="1:7" ht="13.5" customHeight="1">
      <c r="A14" s="99" t="s">
        <v>99</v>
      </c>
      <c r="B14" s="100">
        <f>Prehlad!H77</f>
        <v>0</v>
      </c>
      <c r="C14" s="100">
        <f>Prehlad!I77</f>
        <v>0</v>
      </c>
      <c r="D14" s="100">
        <f>Prehlad!J77</f>
        <v>0</v>
      </c>
      <c r="E14" s="101">
        <f>Prehlad!L77</f>
        <v>57.440938450000004</v>
      </c>
      <c r="F14" s="102">
        <f>Prehlad!N77</f>
        <v>0</v>
      </c>
      <c r="G14" s="102">
        <f>Prehlad!W77</f>
        <v>0</v>
      </c>
    </row>
    <row r="15" spans="1:7" ht="13.5" customHeight="1">
      <c r="A15" s="99" t="s">
        <v>100</v>
      </c>
      <c r="B15" s="100">
        <f>Prehlad!H93</f>
        <v>0</v>
      </c>
      <c r="C15" s="100">
        <f>Prehlad!I93</f>
        <v>0</v>
      </c>
      <c r="D15" s="100">
        <f>Prehlad!J93</f>
        <v>0</v>
      </c>
      <c r="E15" s="101">
        <f>Prehlad!L93</f>
        <v>4.774629859999999</v>
      </c>
      <c r="F15" s="102">
        <f>Prehlad!N93</f>
        <v>2.856</v>
      </c>
      <c r="G15" s="102">
        <f>Prehlad!W93</f>
        <v>0</v>
      </c>
    </row>
    <row r="16" spans="1:7" ht="13.5" customHeight="1">
      <c r="A16" s="99" t="s">
        <v>101</v>
      </c>
      <c r="B16" s="100">
        <f>Prehlad!H115</f>
        <v>0</v>
      </c>
      <c r="C16" s="100">
        <f>Prehlad!I115</f>
        <v>0</v>
      </c>
      <c r="D16" s="100">
        <f>Prehlad!J115</f>
        <v>0</v>
      </c>
      <c r="E16" s="101">
        <f>Prehlad!L115</f>
        <v>16.5055424</v>
      </c>
      <c r="F16" s="102">
        <f>Prehlad!N115</f>
        <v>0</v>
      </c>
      <c r="G16" s="102">
        <f>Prehlad!W115</f>
        <v>0</v>
      </c>
    </row>
    <row r="17" spans="1:7" ht="13.5" customHeight="1">
      <c r="A17" s="99" t="s">
        <v>102</v>
      </c>
      <c r="B17" s="100">
        <f>Prehlad!H140</f>
        <v>0</v>
      </c>
      <c r="C17" s="100">
        <f>Prehlad!I140</f>
        <v>0</v>
      </c>
      <c r="D17" s="100">
        <f>Prehlad!J140</f>
        <v>0</v>
      </c>
      <c r="E17" s="101">
        <f>Prehlad!L140</f>
        <v>12.97711744</v>
      </c>
      <c r="F17" s="102">
        <f>Prehlad!N140</f>
        <v>0</v>
      </c>
      <c r="G17" s="102">
        <f>Prehlad!W140</f>
        <v>0</v>
      </c>
    </row>
    <row r="18" spans="1:7" ht="13.5" customHeight="1">
      <c r="A18" s="99" t="s">
        <v>103</v>
      </c>
      <c r="B18" s="100">
        <f>Prehlad!H142</f>
        <v>0</v>
      </c>
      <c r="C18" s="100">
        <f>Prehlad!I142</f>
        <v>0</v>
      </c>
      <c r="D18" s="100">
        <f>Prehlad!J142</f>
        <v>0</v>
      </c>
      <c r="E18" s="101">
        <f>Prehlad!L142</f>
        <v>175.11658970000002</v>
      </c>
      <c r="F18" s="102">
        <f>Prehlad!N142</f>
        <v>4.62</v>
      </c>
      <c r="G18" s="102">
        <f>Prehlad!W142</f>
        <v>0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portrait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2"/>
  <sheetViews>
    <sheetView tabSelected="1" zoomScale="89" zoomScaleNormal="89" zoomScalePageLayoutView="0" workbookViewId="0" topLeftCell="A85">
      <selection activeCell="AR107" sqref="AR107"/>
    </sheetView>
  </sheetViews>
  <sheetFormatPr defaultColWidth="9.140625" defaultRowHeight="12.75"/>
  <cols>
    <col min="1" max="1" width="4.140625" style="108" customWidth="1"/>
    <col min="2" max="2" width="5.00390625" style="109" customWidth="1"/>
    <col min="3" max="3" width="13.57421875" style="110" customWidth="1"/>
    <col min="4" max="4" width="40.8515625" style="111" customWidth="1"/>
    <col min="5" max="5" width="10.140625" style="112" customWidth="1"/>
    <col min="6" max="6" width="5.28125" style="113" customWidth="1"/>
    <col min="7" max="7" width="9.140625" style="114" customWidth="1"/>
    <col min="8" max="9" width="0" style="114" hidden="1" customWidth="1"/>
    <col min="10" max="10" width="11.28125" style="114" customWidth="1"/>
    <col min="11" max="12" width="0" style="115" hidden="1" customWidth="1"/>
    <col min="13" max="14" width="0" style="112" hidden="1" customWidth="1"/>
    <col min="15" max="15" width="3.57421875" style="113" customWidth="1"/>
    <col min="16" max="16" width="0" style="113" hidden="1" customWidth="1"/>
    <col min="17" max="19" width="0" style="112" hidden="1" customWidth="1"/>
    <col min="20" max="22" width="0" style="116" hidden="1" customWidth="1"/>
    <col min="23" max="23" width="0" style="117" hidden="1" customWidth="1"/>
    <col min="24" max="24" width="13.57421875" style="113" hidden="1" customWidth="1"/>
    <col min="25" max="25" width="9.00390625" style="113" hidden="1" customWidth="1"/>
    <col min="26" max="26" width="7.28125" style="113" hidden="1" customWidth="1"/>
    <col min="27" max="27" width="24.8515625" style="113" hidden="1" customWidth="1"/>
    <col min="28" max="28" width="4.28125" style="113" hidden="1" customWidth="1"/>
    <col min="29" max="29" width="8.28125" style="113" hidden="1" customWidth="1"/>
    <col min="30" max="30" width="8.7109375" style="113" hidden="1" customWidth="1"/>
    <col min="31" max="31" width="11.00390625" style="113" hidden="1" customWidth="1"/>
    <col min="32" max="39" width="0" style="113" hidden="1" customWidth="1"/>
    <col min="40" max="16384" width="9.140625" style="113" customWidth="1"/>
  </cols>
  <sheetData>
    <row r="1" spans="1:32" s="99" customFormat="1" ht="12.75">
      <c r="A1" s="103" t="s">
        <v>78</v>
      </c>
      <c r="D1" s="118"/>
      <c r="E1" s="103" t="s">
        <v>22</v>
      </c>
      <c r="G1" s="100"/>
      <c r="J1" s="100"/>
      <c r="K1" s="101"/>
      <c r="Q1" s="102"/>
      <c r="R1" s="102"/>
      <c r="S1" s="10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19" t="s">
        <v>104</v>
      </c>
      <c r="AF1" s="120" t="s">
        <v>105</v>
      </c>
    </row>
    <row r="2" spans="1:32" s="99" customFormat="1" ht="12.75">
      <c r="A2" s="103" t="s">
        <v>79</v>
      </c>
      <c r="D2" s="118"/>
      <c r="E2" s="103" t="s">
        <v>80</v>
      </c>
      <c r="G2" s="100"/>
      <c r="H2" s="121"/>
      <c r="J2" s="100"/>
      <c r="K2" s="101"/>
      <c r="Q2" s="102"/>
      <c r="R2" s="102"/>
      <c r="S2" s="102"/>
      <c r="Z2" s="4" t="s">
        <v>8</v>
      </c>
      <c r="AA2" s="9" t="s">
        <v>106</v>
      </c>
      <c r="AB2" s="10" t="s">
        <v>10</v>
      </c>
      <c r="AC2" s="9"/>
      <c r="AD2" s="11"/>
      <c r="AE2" s="119">
        <v>1</v>
      </c>
      <c r="AF2" s="122">
        <v>123.4567</v>
      </c>
    </row>
    <row r="3" spans="1:32" s="99" customFormat="1" ht="12.75">
      <c r="A3" s="103" t="s">
        <v>82</v>
      </c>
      <c r="D3" s="118"/>
      <c r="E3" s="103" t="s">
        <v>83</v>
      </c>
      <c r="G3" s="100"/>
      <c r="J3" s="100"/>
      <c r="K3" s="101"/>
      <c r="Q3" s="102"/>
      <c r="R3" s="102"/>
      <c r="S3" s="102"/>
      <c r="Z3" s="4" t="s">
        <v>13</v>
      </c>
      <c r="AA3" s="9" t="s">
        <v>107</v>
      </c>
      <c r="AB3" s="10" t="s">
        <v>10</v>
      </c>
      <c r="AC3" s="9" t="s">
        <v>15</v>
      </c>
      <c r="AD3" s="11" t="s">
        <v>16</v>
      </c>
      <c r="AE3" s="119">
        <v>2</v>
      </c>
      <c r="AF3" s="123">
        <v>123.4567</v>
      </c>
    </row>
    <row r="4" spans="4:32" s="99" customFormat="1" ht="12.75">
      <c r="D4" s="118"/>
      <c r="Q4" s="102"/>
      <c r="R4" s="102"/>
      <c r="S4" s="102"/>
      <c r="Z4" s="4" t="s">
        <v>18</v>
      </c>
      <c r="AA4" s="9" t="s">
        <v>108</v>
      </c>
      <c r="AB4" s="10" t="s">
        <v>10</v>
      </c>
      <c r="AC4" s="9"/>
      <c r="AD4" s="11"/>
      <c r="AE4" s="119">
        <v>3</v>
      </c>
      <c r="AF4" s="124">
        <v>123.4567</v>
      </c>
    </row>
    <row r="5" spans="1:32" s="99" customFormat="1" ht="12.75">
      <c r="A5" s="103" t="s">
        <v>86</v>
      </c>
      <c r="D5" s="118"/>
      <c r="Q5" s="102"/>
      <c r="R5" s="102"/>
      <c r="S5" s="102"/>
      <c r="Z5" s="4" t="s">
        <v>25</v>
      </c>
      <c r="AA5" s="9" t="s">
        <v>107</v>
      </c>
      <c r="AB5" s="10" t="s">
        <v>10</v>
      </c>
      <c r="AC5" s="9" t="s">
        <v>15</v>
      </c>
      <c r="AD5" s="11" t="s">
        <v>16</v>
      </c>
      <c r="AE5" s="119">
        <v>4</v>
      </c>
      <c r="AF5" s="125">
        <v>123.4567</v>
      </c>
    </row>
    <row r="6" spans="1:32" s="99" customFormat="1" ht="12.75">
      <c r="A6" s="103" t="s">
        <v>87</v>
      </c>
      <c r="D6" s="118"/>
      <c r="Q6" s="102"/>
      <c r="R6" s="102"/>
      <c r="S6" s="102"/>
      <c r="Z6" s="4" t="s">
        <v>29</v>
      </c>
      <c r="AA6" s="9" t="s">
        <v>109</v>
      </c>
      <c r="AB6" s="10" t="s">
        <v>10</v>
      </c>
      <c r="AC6" s="9" t="s">
        <v>15</v>
      </c>
      <c r="AD6" s="11" t="s">
        <v>16</v>
      </c>
      <c r="AE6" s="119" t="s">
        <v>110</v>
      </c>
      <c r="AF6" s="120">
        <v>123.4567</v>
      </c>
    </row>
    <row r="7" spans="1:19" s="99" customFormat="1" ht="12.75">
      <c r="A7" s="103"/>
      <c r="D7" s="118"/>
      <c r="Q7" s="102"/>
      <c r="R7" s="102"/>
      <c r="S7" s="102"/>
    </row>
    <row r="8" spans="1:19" s="99" customFormat="1" ht="13.5">
      <c r="A8" s="99" t="s">
        <v>0</v>
      </c>
      <c r="B8" s="126"/>
      <c r="C8" s="127"/>
      <c r="D8" s="128" t="str">
        <f>CONCATENATE(AA2," ",AB2," ",AC2," ",AD2)</f>
        <v>Prehľad rozpočtových nákladov v EUR  </v>
      </c>
      <c r="E8" s="102"/>
      <c r="G8" s="100"/>
      <c r="H8" s="100"/>
      <c r="I8" s="100"/>
      <c r="J8" s="100"/>
      <c r="K8" s="101"/>
      <c r="L8" s="101"/>
      <c r="M8" s="102"/>
      <c r="N8" s="102"/>
      <c r="Q8" s="102"/>
      <c r="R8" s="102"/>
      <c r="S8" s="102"/>
    </row>
    <row r="9" spans="1:40" s="99" customFormat="1" ht="12.75">
      <c r="A9" s="105" t="s">
        <v>111</v>
      </c>
      <c r="B9" s="105" t="s">
        <v>112</v>
      </c>
      <c r="C9" s="105" t="s">
        <v>113</v>
      </c>
      <c r="D9" s="129" t="s">
        <v>114</v>
      </c>
      <c r="E9" s="105" t="s">
        <v>115</v>
      </c>
      <c r="F9" s="105" t="s">
        <v>116</v>
      </c>
      <c r="G9" s="105" t="s">
        <v>117</v>
      </c>
      <c r="H9" s="105" t="s">
        <v>38</v>
      </c>
      <c r="I9" s="105" t="s">
        <v>90</v>
      </c>
      <c r="J9" s="105" t="s">
        <v>91</v>
      </c>
      <c r="K9" s="146" t="s">
        <v>118</v>
      </c>
      <c r="L9" s="146"/>
      <c r="M9" s="146" t="s">
        <v>119</v>
      </c>
      <c r="N9" s="146"/>
      <c r="O9" s="105" t="s">
        <v>120</v>
      </c>
      <c r="P9" s="130" t="s">
        <v>121</v>
      </c>
      <c r="Q9" s="130" t="s">
        <v>115</v>
      </c>
      <c r="R9" s="130" t="s">
        <v>115</v>
      </c>
      <c r="S9" s="130" t="s">
        <v>115</v>
      </c>
      <c r="T9" s="131" t="s">
        <v>122</v>
      </c>
      <c r="U9" s="131" t="s">
        <v>123</v>
      </c>
      <c r="V9" s="131" t="s">
        <v>124</v>
      </c>
      <c r="W9" s="132"/>
      <c r="X9" s="133" t="s">
        <v>125</v>
      </c>
      <c r="Y9" s="133" t="s">
        <v>113</v>
      </c>
      <c r="Z9" s="133" t="s">
        <v>126</v>
      </c>
      <c r="AA9" s="133" t="s">
        <v>127</v>
      </c>
      <c r="AB9" s="99" t="s">
        <v>124</v>
      </c>
      <c r="AJ9" s="99" t="s">
        <v>128</v>
      </c>
      <c r="AK9" s="99" t="s">
        <v>129</v>
      </c>
      <c r="AL9" s="99" t="s">
        <v>130</v>
      </c>
      <c r="AM9" s="99" t="s">
        <v>131</v>
      </c>
      <c r="AN9" s="99" t="s">
        <v>132</v>
      </c>
    </row>
    <row r="10" spans="1:40" s="99" customFormat="1" ht="12.75">
      <c r="A10" s="107" t="s">
        <v>133</v>
      </c>
      <c r="B10" s="107" t="s">
        <v>134</v>
      </c>
      <c r="C10" s="134"/>
      <c r="D10" s="135" t="s">
        <v>135</v>
      </c>
      <c r="E10" s="107" t="s">
        <v>136</v>
      </c>
      <c r="F10" s="107" t="s">
        <v>137</v>
      </c>
      <c r="G10" s="107" t="s">
        <v>138</v>
      </c>
      <c r="H10" s="107" t="s">
        <v>139</v>
      </c>
      <c r="I10" s="107" t="s">
        <v>95</v>
      </c>
      <c r="J10" s="107"/>
      <c r="K10" s="107" t="s">
        <v>117</v>
      </c>
      <c r="L10" s="107" t="s">
        <v>91</v>
      </c>
      <c r="M10" s="107" t="s">
        <v>117</v>
      </c>
      <c r="N10" s="107" t="s">
        <v>91</v>
      </c>
      <c r="O10" s="107" t="s">
        <v>140</v>
      </c>
      <c r="P10" s="130"/>
      <c r="Q10" s="130" t="s">
        <v>141</v>
      </c>
      <c r="R10" s="130" t="s">
        <v>142</v>
      </c>
      <c r="S10" s="130" t="s">
        <v>143</v>
      </c>
      <c r="T10" s="131" t="s">
        <v>144</v>
      </c>
      <c r="U10" s="131" t="s">
        <v>120</v>
      </c>
      <c r="V10" s="131" t="s">
        <v>145</v>
      </c>
      <c r="W10" s="132"/>
      <c r="Z10" s="133" t="s">
        <v>146</v>
      </c>
      <c r="AA10" s="133" t="s">
        <v>133</v>
      </c>
      <c r="AB10" s="99" t="s">
        <v>147</v>
      </c>
      <c r="AJ10" s="99" t="s">
        <v>148</v>
      </c>
      <c r="AK10" s="99" t="s">
        <v>149</v>
      </c>
      <c r="AL10" s="99" t="s">
        <v>149</v>
      </c>
      <c r="AM10" s="99" t="s">
        <v>149</v>
      </c>
      <c r="AN10" s="99" t="s">
        <v>149</v>
      </c>
    </row>
    <row r="11" ht="12.75">
      <c r="G11" s="136"/>
    </row>
    <row r="13" spans="3:4" ht="12.75">
      <c r="C13" s="137" t="s">
        <v>225</v>
      </c>
      <c r="D13" s="138" t="s">
        <v>226</v>
      </c>
    </row>
    <row r="14" spans="1:38" ht="12.75">
      <c r="A14" s="108">
        <v>38</v>
      </c>
      <c r="B14" s="109" t="s">
        <v>150</v>
      </c>
      <c r="C14" s="110" t="s">
        <v>157</v>
      </c>
      <c r="D14" s="111" t="s">
        <v>158</v>
      </c>
      <c r="E14" s="112">
        <v>2.6</v>
      </c>
      <c r="F14" s="113" t="s">
        <v>151</v>
      </c>
      <c r="H14" s="114">
        <f aca="true" t="shared" si="0" ref="H14:H23">ROUND(E14*G14,2)</f>
        <v>0</v>
      </c>
      <c r="J14" s="114">
        <f aca="true" t="shared" si="1" ref="J14:J36">ROUND(E14*G14,2)</f>
        <v>0</v>
      </c>
      <c r="M14" s="112">
        <v>0.23</v>
      </c>
      <c r="N14" s="112">
        <f>E14*M14</f>
        <v>0.5980000000000001</v>
      </c>
      <c r="O14" s="113">
        <v>20</v>
      </c>
      <c r="P14" s="113" t="s">
        <v>227</v>
      </c>
      <c r="V14" s="116" t="s">
        <v>66</v>
      </c>
      <c r="X14" s="113" t="s">
        <v>152</v>
      </c>
      <c r="Y14" s="110" t="s">
        <v>157</v>
      </c>
      <c r="Z14" s="113" t="s">
        <v>153</v>
      </c>
      <c r="AA14" s="110" t="s">
        <v>159</v>
      </c>
      <c r="AB14" s="110" t="s">
        <v>154</v>
      </c>
      <c r="AJ14" s="113" t="s">
        <v>155</v>
      </c>
      <c r="AK14" s="113" t="s">
        <v>156</v>
      </c>
      <c r="AL14" s="113" t="s">
        <v>228</v>
      </c>
    </row>
    <row r="15" spans="1:38" ht="12.75">
      <c r="A15" s="108">
        <v>39</v>
      </c>
      <c r="B15" s="109" t="s">
        <v>160</v>
      </c>
      <c r="C15" s="110" t="s">
        <v>162</v>
      </c>
      <c r="D15" s="111" t="s">
        <v>163</v>
      </c>
      <c r="E15" s="112">
        <v>7.7</v>
      </c>
      <c r="F15" s="113" t="s">
        <v>161</v>
      </c>
      <c r="H15" s="114">
        <f t="shared" si="0"/>
        <v>0</v>
      </c>
      <c r="J15" s="114">
        <f t="shared" si="1"/>
        <v>0</v>
      </c>
      <c r="M15" s="112">
        <v>0.04</v>
      </c>
      <c r="N15" s="112">
        <f>E15*M15</f>
        <v>0.308</v>
      </c>
      <c r="O15" s="113">
        <v>20</v>
      </c>
      <c r="P15" s="113" t="s">
        <v>229</v>
      </c>
      <c r="V15" s="116" t="s">
        <v>66</v>
      </c>
      <c r="X15" s="113" t="s">
        <v>152</v>
      </c>
      <c r="Y15" s="110" t="s">
        <v>162</v>
      </c>
      <c r="Z15" s="113" t="s">
        <v>153</v>
      </c>
      <c r="AA15" s="110" t="s">
        <v>164</v>
      </c>
      <c r="AB15" s="110" t="s">
        <v>154</v>
      </c>
      <c r="AJ15" s="113" t="s">
        <v>155</v>
      </c>
      <c r="AK15" s="113" t="s">
        <v>156</v>
      </c>
      <c r="AL15" s="113" t="s">
        <v>228</v>
      </c>
    </row>
    <row r="16" spans="1:38" ht="12.75">
      <c r="A16" s="108">
        <v>40</v>
      </c>
      <c r="B16" s="109" t="s">
        <v>230</v>
      </c>
      <c r="C16" s="110" t="s">
        <v>231</v>
      </c>
      <c r="D16" s="111" t="s">
        <v>232</v>
      </c>
      <c r="E16" s="112">
        <v>2.121</v>
      </c>
      <c r="F16" s="113" t="s">
        <v>167</v>
      </c>
      <c r="H16" s="114">
        <f t="shared" si="0"/>
        <v>0</v>
      </c>
      <c r="J16" s="114">
        <f t="shared" si="1"/>
        <v>0</v>
      </c>
      <c r="O16" s="113">
        <v>20</v>
      </c>
      <c r="P16" s="113" t="s">
        <v>233</v>
      </c>
      <c r="V16" s="116" t="s">
        <v>66</v>
      </c>
      <c r="X16" s="113" t="s">
        <v>152</v>
      </c>
      <c r="Y16" s="110" t="s">
        <v>231</v>
      </c>
      <c r="Z16" s="113" t="s">
        <v>168</v>
      </c>
      <c r="AA16" s="110" t="s">
        <v>234</v>
      </c>
      <c r="AB16" s="110" t="s">
        <v>154</v>
      </c>
      <c r="AJ16" s="113" t="s">
        <v>155</v>
      </c>
      <c r="AK16" s="113" t="s">
        <v>156</v>
      </c>
      <c r="AL16" s="113" t="s">
        <v>228</v>
      </c>
    </row>
    <row r="17" spans="1:38" ht="12.75">
      <c r="A17" s="108">
        <v>41</v>
      </c>
      <c r="B17" s="109" t="s">
        <v>230</v>
      </c>
      <c r="C17" s="110" t="s">
        <v>235</v>
      </c>
      <c r="D17" s="111" t="s">
        <v>236</v>
      </c>
      <c r="E17" s="112">
        <v>2.121</v>
      </c>
      <c r="F17" s="113" t="s">
        <v>167</v>
      </c>
      <c r="H17" s="114">
        <f t="shared" si="0"/>
        <v>0</v>
      </c>
      <c r="J17" s="114">
        <f t="shared" si="1"/>
        <v>0</v>
      </c>
      <c r="O17" s="113">
        <v>20</v>
      </c>
      <c r="P17" s="113" t="s">
        <v>237</v>
      </c>
      <c r="V17" s="116" t="s">
        <v>66</v>
      </c>
      <c r="X17" s="113" t="s">
        <v>152</v>
      </c>
      <c r="Y17" s="110" t="s">
        <v>235</v>
      </c>
      <c r="Z17" s="113" t="s">
        <v>168</v>
      </c>
      <c r="AA17" s="110" t="s">
        <v>238</v>
      </c>
      <c r="AB17" s="110" t="s">
        <v>154</v>
      </c>
      <c r="AJ17" s="113" t="s">
        <v>155</v>
      </c>
      <c r="AK17" s="113" t="s">
        <v>156</v>
      </c>
      <c r="AL17" s="113" t="s">
        <v>228</v>
      </c>
    </row>
    <row r="18" spans="1:38" ht="12.75">
      <c r="A18" s="108">
        <v>42</v>
      </c>
      <c r="B18" s="109" t="s">
        <v>160</v>
      </c>
      <c r="C18" s="110" t="s">
        <v>165</v>
      </c>
      <c r="D18" s="111" t="s">
        <v>166</v>
      </c>
      <c r="E18" s="112">
        <v>0.453</v>
      </c>
      <c r="F18" s="113" t="s">
        <v>167</v>
      </c>
      <c r="H18" s="114">
        <f t="shared" si="0"/>
        <v>0</v>
      </c>
      <c r="J18" s="114">
        <f t="shared" si="1"/>
        <v>0</v>
      </c>
      <c r="O18" s="113">
        <v>20</v>
      </c>
      <c r="P18" s="113" t="s">
        <v>239</v>
      </c>
      <c r="V18" s="116" t="s">
        <v>66</v>
      </c>
      <c r="X18" s="113" t="s">
        <v>152</v>
      </c>
      <c r="Y18" s="110" t="s">
        <v>165</v>
      </c>
      <c r="Z18" s="113" t="s">
        <v>168</v>
      </c>
      <c r="AA18" s="110" t="s">
        <v>169</v>
      </c>
      <c r="AB18" s="110" t="s">
        <v>154</v>
      </c>
      <c r="AJ18" s="113" t="s">
        <v>155</v>
      </c>
      <c r="AK18" s="113" t="s">
        <v>156</v>
      </c>
      <c r="AL18" s="113" t="s">
        <v>228</v>
      </c>
    </row>
    <row r="19" spans="1:38" ht="12.75">
      <c r="A19" s="108">
        <v>43</v>
      </c>
      <c r="B19" s="109" t="s">
        <v>160</v>
      </c>
      <c r="C19" s="110" t="s">
        <v>170</v>
      </c>
      <c r="D19" s="111" t="s">
        <v>171</v>
      </c>
      <c r="E19" s="112">
        <v>2.574</v>
      </c>
      <c r="F19" s="113" t="s">
        <v>167</v>
      </c>
      <c r="H19" s="114">
        <f t="shared" si="0"/>
        <v>0</v>
      </c>
      <c r="J19" s="114">
        <f t="shared" si="1"/>
        <v>0</v>
      </c>
      <c r="O19" s="113">
        <v>20</v>
      </c>
      <c r="P19" s="113" t="s">
        <v>240</v>
      </c>
      <c r="V19" s="116" t="s">
        <v>66</v>
      </c>
      <c r="X19" s="113" t="s">
        <v>152</v>
      </c>
      <c r="Y19" s="110" t="s">
        <v>170</v>
      </c>
      <c r="Z19" s="113" t="s">
        <v>172</v>
      </c>
      <c r="AA19" s="110" t="s">
        <v>173</v>
      </c>
      <c r="AB19" s="110" t="s">
        <v>154</v>
      </c>
      <c r="AJ19" s="113" t="s">
        <v>155</v>
      </c>
      <c r="AK19" s="113" t="s">
        <v>156</v>
      </c>
      <c r="AL19" s="113" t="s">
        <v>228</v>
      </c>
    </row>
    <row r="20" spans="1:38" ht="12.75">
      <c r="A20" s="108">
        <v>44</v>
      </c>
      <c r="B20" s="109" t="s">
        <v>160</v>
      </c>
      <c r="C20" s="110" t="s">
        <v>174</v>
      </c>
      <c r="D20" s="111" t="s">
        <v>175</v>
      </c>
      <c r="E20" s="112">
        <v>2.574</v>
      </c>
      <c r="F20" s="113" t="s">
        <v>167</v>
      </c>
      <c r="H20" s="114">
        <f t="shared" si="0"/>
        <v>0</v>
      </c>
      <c r="J20" s="114">
        <f t="shared" si="1"/>
        <v>0</v>
      </c>
      <c r="O20" s="113">
        <v>20</v>
      </c>
      <c r="P20" s="113" t="s">
        <v>241</v>
      </c>
      <c r="V20" s="116" t="s">
        <v>66</v>
      </c>
      <c r="X20" s="113" t="s">
        <v>152</v>
      </c>
      <c r="Y20" s="110" t="s">
        <v>174</v>
      </c>
      <c r="Z20" s="113" t="s">
        <v>168</v>
      </c>
      <c r="AA20" s="110" t="s">
        <v>176</v>
      </c>
      <c r="AB20" s="110" t="s">
        <v>154</v>
      </c>
      <c r="AJ20" s="113" t="s">
        <v>155</v>
      </c>
      <c r="AK20" s="113" t="s">
        <v>156</v>
      </c>
      <c r="AL20" s="113" t="s">
        <v>228</v>
      </c>
    </row>
    <row r="21" spans="1:38" ht="12.75">
      <c r="A21" s="108">
        <v>45</v>
      </c>
      <c r="B21" s="109" t="s">
        <v>160</v>
      </c>
      <c r="C21" s="110" t="s">
        <v>177</v>
      </c>
      <c r="D21" s="111" t="s">
        <v>178</v>
      </c>
      <c r="E21" s="112">
        <v>2.574</v>
      </c>
      <c r="F21" s="113" t="s">
        <v>167</v>
      </c>
      <c r="H21" s="114">
        <f t="shared" si="0"/>
        <v>0</v>
      </c>
      <c r="J21" s="114">
        <f t="shared" si="1"/>
        <v>0</v>
      </c>
      <c r="O21" s="113">
        <v>20</v>
      </c>
      <c r="P21" s="113" t="s">
        <v>242</v>
      </c>
      <c r="V21" s="116" t="s">
        <v>66</v>
      </c>
      <c r="X21" s="113" t="s">
        <v>152</v>
      </c>
      <c r="Y21" s="110" t="s">
        <v>177</v>
      </c>
      <c r="Z21" s="113" t="s">
        <v>172</v>
      </c>
      <c r="AA21" s="110" t="s">
        <v>179</v>
      </c>
      <c r="AB21" s="110" t="s">
        <v>154</v>
      </c>
      <c r="AJ21" s="113" t="s">
        <v>155</v>
      </c>
      <c r="AK21" s="113" t="s">
        <v>156</v>
      </c>
      <c r="AL21" s="113" t="s">
        <v>228</v>
      </c>
    </row>
    <row r="22" spans="1:38" ht="12.75">
      <c r="A22" s="108">
        <v>46</v>
      </c>
      <c r="B22" s="109" t="s">
        <v>150</v>
      </c>
      <c r="C22" s="110" t="s">
        <v>208</v>
      </c>
      <c r="D22" s="111" t="s">
        <v>209</v>
      </c>
      <c r="E22" s="112">
        <v>0.213</v>
      </c>
      <c r="F22" s="113" t="s">
        <v>167</v>
      </c>
      <c r="H22" s="114">
        <f t="shared" si="0"/>
        <v>0</v>
      </c>
      <c r="J22" s="114">
        <f t="shared" si="1"/>
        <v>0</v>
      </c>
      <c r="K22" s="115">
        <v>2.36285</v>
      </c>
      <c r="L22" s="115">
        <f aca="true" t="shared" si="2" ref="L22:L29">E22*K22</f>
        <v>0.50328705</v>
      </c>
      <c r="O22" s="113">
        <v>20</v>
      </c>
      <c r="P22" s="113" t="s">
        <v>243</v>
      </c>
      <c r="V22" s="116" t="s">
        <v>66</v>
      </c>
      <c r="X22" s="113" t="s">
        <v>152</v>
      </c>
      <c r="Y22" s="110" t="s">
        <v>208</v>
      </c>
      <c r="Z22" s="113" t="s">
        <v>184</v>
      </c>
      <c r="AA22" s="110" t="s">
        <v>210</v>
      </c>
      <c r="AB22" s="110" t="s">
        <v>154</v>
      </c>
      <c r="AJ22" s="113" t="s">
        <v>155</v>
      </c>
      <c r="AK22" s="113" t="s">
        <v>156</v>
      </c>
      <c r="AL22" s="113" t="s">
        <v>228</v>
      </c>
    </row>
    <row r="23" spans="1:38" ht="25.5">
      <c r="A23" s="108">
        <v>47</v>
      </c>
      <c r="B23" s="109" t="s">
        <v>150</v>
      </c>
      <c r="C23" s="110" t="s">
        <v>203</v>
      </c>
      <c r="D23" s="111" t="s">
        <v>204</v>
      </c>
      <c r="E23" s="112">
        <v>7.1</v>
      </c>
      <c r="F23" s="113" t="s">
        <v>161</v>
      </c>
      <c r="H23" s="114">
        <f t="shared" si="0"/>
        <v>0</v>
      </c>
      <c r="J23" s="114">
        <f t="shared" si="1"/>
        <v>0</v>
      </c>
      <c r="K23" s="115">
        <v>0.10562</v>
      </c>
      <c r="L23" s="115">
        <f t="shared" si="2"/>
        <v>0.749902</v>
      </c>
      <c r="O23" s="113">
        <v>20</v>
      </c>
      <c r="P23" s="113" t="s">
        <v>244</v>
      </c>
      <c r="V23" s="116" t="s">
        <v>66</v>
      </c>
      <c r="X23" s="113" t="s">
        <v>152</v>
      </c>
      <c r="Y23" s="110" t="s">
        <v>203</v>
      </c>
      <c r="Z23" s="113" t="s">
        <v>184</v>
      </c>
      <c r="AA23" s="110" t="s">
        <v>205</v>
      </c>
      <c r="AB23" s="110" t="s">
        <v>154</v>
      </c>
      <c r="AJ23" s="113" t="s">
        <v>155</v>
      </c>
      <c r="AK23" s="113" t="s">
        <v>156</v>
      </c>
      <c r="AL23" s="113" t="s">
        <v>228</v>
      </c>
    </row>
    <row r="24" spans="1:38" ht="12.75">
      <c r="A24" s="108">
        <v>48</v>
      </c>
      <c r="B24" s="109" t="s">
        <v>186</v>
      </c>
      <c r="C24" s="110" t="s">
        <v>206</v>
      </c>
      <c r="D24" s="111" t="s">
        <v>207</v>
      </c>
      <c r="E24" s="112">
        <v>7</v>
      </c>
      <c r="F24" s="113" t="s">
        <v>200</v>
      </c>
      <c r="I24" s="114">
        <f>ROUND(E24*G24,2)</f>
        <v>0</v>
      </c>
      <c r="J24" s="114">
        <f t="shared" si="1"/>
        <v>0</v>
      </c>
      <c r="K24" s="115">
        <v>0.022</v>
      </c>
      <c r="L24" s="115">
        <f t="shared" si="2"/>
        <v>0.154</v>
      </c>
      <c r="O24" s="113">
        <v>20</v>
      </c>
      <c r="P24" s="113" t="s">
        <v>245</v>
      </c>
      <c r="V24" s="116" t="s">
        <v>54</v>
      </c>
      <c r="X24" s="113" t="s">
        <v>152</v>
      </c>
      <c r="Y24" s="110" t="s">
        <v>206</v>
      </c>
      <c r="Z24" s="113" t="s">
        <v>189</v>
      </c>
      <c r="AA24" s="113" t="s">
        <v>152</v>
      </c>
      <c r="AB24" s="110" t="s">
        <v>190</v>
      </c>
      <c r="AJ24" s="113" t="s">
        <v>191</v>
      </c>
      <c r="AK24" s="113" t="s">
        <v>156</v>
      </c>
      <c r="AL24" s="113" t="s">
        <v>228</v>
      </c>
    </row>
    <row r="25" spans="1:38" ht="12.75">
      <c r="A25" s="108">
        <v>49</v>
      </c>
      <c r="B25" s="109" t="s">
        <v>186</v>
      </c>
      <c r="C25" s="110" t="s">
        <v>246</v>
      </c>
      <c r="D25" s="111" t="s">
        <v>247</v>
      </c>
      <c r="E25" s="112">
        <v>1</v>
      </c>
      <c r="F25" s="113" t="s">
        <v>200</v>
      </c>
      <c r="I25" s="114">
        <f>ROUND(E25*G25,2)</f>
        <v>0</v>
      </c>
      <c r="J25" s="114">
        <f t="shared" si="1"/>
        <v>0</v>
      </c>
      <c r="K25" s="115">
        <v>0.012</v>
      </c>
      <c r="L25" s="115">
        <f t="shared" si="2"/>
        <v>0.012</v>
      </c>
      <c r="O25" s="113">
        <v>20</v>
      </c>
      <c r="P25" s="113" t="s">
        <v>248</v>
      </c>
      <c r="V25" s="116" t="s">
        <v>54</v>
      </c>
      <c r="X25" s="113" t="s">
        <v>152</v>
      </c>
      <c r="Y25" s="110" t="s">
        <v>246</v>
      </c>
      <c r="Z25" s="113" t="s">
        <v>189</v>
      </c>
      <c r="AA25" s="113" t="s">
        <v>152</v>
      </c>
      <c r="AB25" s="110" t="s">
        <v>190</v>
      </c>
      <c r="AJ25" s="113" t="s">
        <v>191</v>
      </c>
      <c r="AK25" s="113" t="s">
        <v>156</v>
      </c>
      <c r="AL25" s="113" t="s">
        <v>228</v>
      </c>
    </row>
    <row r="26" spans="1:38" ht="12.75">
      <c r="A26" s="108">
        <v>50</v>
      </c>
      <c r="B26" s="109" t="s">
        <v>150</v>
      </c>
      <c r="C26" s="110" t="s">
        <v>249</v>
      </c>
      <c r="D26" s="111" t="s">
        <v>250</v>
      </c>
      <c r="E26" s="112">
        <v>4.116</v>
      </c>
      <c r="F26" s="113" t="s">
        <v>151</v>
      </c>
      <c r="H26" s="114">
        <f>ROUND(E26*G26,2)</f>
        <v>0</v>
      </c>
      <c r="J26" s="114">
        <f t="shared" si="1"/>
        <v>0</v>
      </c>
      <c r="K26" s="115">
        <v>0.30361</v>
      </c>
      <c r="L26" s="115">
        <f t="shared" si="2"/>
        <v>1.2496587599999998</v>
      </c>
      <c r="O26" s="113">
        <v>20</v>
      </c>
      <c r="P26" s="113" t="s">
        <v>251</v>
      </c>
      <c r="V26" s="116" t="s">
        <v>66</v>
      </c>
      <c r="X26" s="113" t="s">
        <v>152</v>
      </c>
      <c r="Y26" s="110" t="s">
        <v>249</v>
      </c>
      <c r="Z26" s="113" t="s">
        <v>180</v>
      </c>
      <c r="AA26" s="110" t="s">
        <v>252</v>
      </c>
      <c r="AB26" s="110" t="s">
        <v>154</v>
      </c>
      <c r="AJ26" s="113" t="s">
        <v>155</v>
      </c>
      <c r="AK26" s="113" t="s">
        <v>156</v>
      </c>
      <c r="AL26" s="113" t="s">
        <v>228</v>
      </c>
    </row>
    <row r="27" spans="1:38" ht="12.75">
      <c r="A27" s="108">
        <v>51</v>
      </c>
      <c r="B27" s="109" t="s">
        <v>150</v>
      </c>
      <c r="C27" s="110" t="s">
        <v>253</v>
      </c>
      <c r="D27" s="111" t="s">
        <v>254</v>
      </c>
      <c r="E27" s="112">
        <v>4.116</v>
      </c>
      <c r="F27" s="113" t="s">
        <v>151</v>
      </c>
      <c r="H27" s="114">
        <f>ROUND(E27*G27,2)</f>
        <v>0</v>
      </c>
      <c r="J27" s="114">
        <f t="shared" si="1"/>
        <v>0</v>
      </c>
      <c r="K27" s="115">
        <v>0.27994</v>
      </c>
      <c r="L27" s="115">
        <f t="shared" si="2"/>
        <v>1.15223304</v>
      </c>
      <c r="O27" s="113">
        <v>20</v>
      </c>
      <c r="P27" s="113" t="s">
        <v>255</v>
      </c>
      <c r="V27" s="116" t="s">
        <v>66</v>
      </c>
      <c r="X27" s="113" t="s">
        <v>152</v>
      </c>
      <c r="Y27" s="110" t="s">
        <v>253</v>
      </c>
      <c r="Z27" s="113" t="s">
        <v>180</v>
      </c>
      <c r="AA27" s="110" t="s">
        <v>256</v>
      </c>
      <c r="AB27" s="110" t="s">
        <v>154</v>
      </c>
      <c r="AJ27" s="113" t="s">
        <v>155</v>
      </c>
      <c r="AK27" s="113" t="s">
        <v>156</v>
      </c>
      <c r="AL27" s="113" t="s">
        <v>228</v>
      </c>
    </row>
    <row r="28" spans="1:38" ht="25.5">
      <c r="A28" s="108">
        <v>52</v>
      </c>
      <c r="B28" s="109" t="s">
        <v>150</v>
      </c>
      <c r="C28" s="110" t="s">
        <v>182</v>
      </c>
      <c r="D28" s="111" t="s">
        <v>183</v>
      </c>
      <c r="E28" s="112">
        <v>6.716</v>
      </c>
      <c r="F28" s="113" t="s">
        <v>151</v>
      </c>
      <c r="H28" s="114">
        <f>ROUND(E28*G28,2)</f>
        <v>0</v>
      </c>
      <c r="J28" s="114">
        <f t="shared" si="1"/>
        <v>0</v>
      </c>
      <c r="K28" s="115">
        <v>0.1837</v>
      </c>
      <c r="L28" s="115">
        <f t="shared" si="2"/>
        <v>1.2337292</v>
      </c>
      <c r="O28" s="113">
        <v>20</v>
      </c>
      <c r="P28" s="113" t="s">
        <v>257</v>
      </c>
      <c r="V28" s="116" t="s">
        <v>66</v>
      </c>
      <c r="X28" s="113" t="s">
        <v>152</v>
      </c>
      <c r="Y28" s="110" t="s">
        <v>182</v>
      </c>
      <c r="Z28" s="113" t="s">
        <v>184</v>
      </c>
      <c r="AA28" s="110" t="s">
        <v>185</v>
      </c>
      <c r="AB28" s="110" t="s">
        <v>154</v>
      </c>
      <c r="AJ28" s="113" t="s">
        <v>155</v>
      </c>
      <c r="AK28" s="113" t="s">
        <v>156</v>
      </c>
      <c r="AL28" s="113" t="s">
        <v>228</v>
      </c>
    </row>
    <row r="29" spans="1:38" ht="12.75">
      <c r="A29" s="108">
        <v>53</v>
      </c>
      <c r="B29" s="109" t="s">
        <v>186</v>
      </c>
      <c r="C29" s="110" t="s">
        <v>187</v>
      </c>
      <c r="D29" s="111" t="s">
        <v>188</v>
      </c>
      <c r="E29" s="112">
        <v>7.052</v>
      </c>
      <c r="F29" s="113" t="s">
        <v>151</v>
      </c>
      <c r="I29" s="114">
        <f>ROUND(E29*G29,2)</f>
        <v>0</v>
      </c>
      <c r="J29" s="114">
        <f t="shared" si="1"/>
        <v>0</v>
      </c>
      <c r="K29" s="115">
        <v>0.09</v>
      </c>
      <c r="L29" s="115">
        <f t="shared" si="2"/>
        <v>0.6346799999999999</v>
      </c>
      <c r="O29" s="113">
        <v>20</v>
      </c>
      <c r="P29" s="113" t="s">
        <v>258</v>
      </c>
      <c r="V29" s="116" t="s">
        <v>54</v>
      </c>
      <c r="X29" s="113" t="s">
        <v>152</v>
      </c>
      <c r="Y29" s="110" t="s">
        <v>187</v>
      </c>
      <c r="Z29" s="113" t="s">
        <v>189</v>
      </c>
      <c r="AA29" s="113" t="s">
        <v>152</v>
      </c>
      <c r="AB29" s="110" t="s">
        <v>190</v>
      </c>
      <c r="AJ29" s="113" t="s">
        <v>191</v>
      </c>
      <c r="AK29" s="113" t="s">
        <v>156</v>
      </c>
      <c r="AL29" s="113" t="s">
        <v>228</v>
      </c>
    </row>
    <row r="30" spans="1:38" ht="12.75">
      <c r="A30" s="108">
        <v>54</v>
      </c>
      <c r="B30" s="109" t="s">
        <v>150</v>
      </c>
      <c r="C30" s="110" t="s">
        <v>157</v>
      </c>
      <c r="D30" s="111" t="s">
        <v>158</v>
      </c>
      <c r="E30" s="112">
        <v>2.6</v>
      </c>
      <c r="F30" s="113" t="s">
        <v>151</v>
      </c>
      <c r="H30" s="114">
        <f aca="true" t="shared" si="3" ref="H30:H36">ROUND(E30*G30,2)</f>
        <v>0</v>
      </c>
      <c r="J30" s="114">
        <f t="shared" si="1"/>
        <v>0</v>
      </c>
      <c r="M30" s="112">
        <v>0.23</v>
      </c>
      <c r="N30" s="112">
        <f>E30*M30</f>
        <v>0.5980000000000001</v>
      </c>
      <c r="O30" s="113">
        <v>20</v>
      </c>
      <c r="P30" s="113" t="s">
        <v>259</v>
      </c>
      <c r="V30" s="116" t="s">
        <v>66</v>
      </c>
      <c r="X30" s="113" t="s">
        <v>152</v>
      </c>
      <c r="Y30" s="110" t="s">
        <v>157</v>
      </c>
      <c r="Z30" s="113" t="s">
        <v>153</v>
      </c>
      <c r="AA30" s="110" t="s">
        <v>159</v>
      </c>
      <c r="AB30" s="110" t="s">
        <v>154</v>
      </c>
      <c r="AJ30" s="113" t="s">
        <v>155</v>
      </c>
      <c r="AK30" s="113" t="s">
        <v>156</v>
      </c>
      <c r="AL30" s="113" t="s">
        <v>228</v>
      </c>
    </row>
    <row r="31" spans="1:38" ht="12.75">
      <c r="A31" s="108">
        <v>55</v>
      </c>
      <c r="B31" s="109" t="s">
        <v>160</v>
      </c>
      <c r="C31" s="110" t="s">
        <v>162</v>
      </c>
      <c r="D31" s="111" t="s">
        <v>163</v>
      </c>
      <c r="E31" s="112">
        <v>6.5</v>
      </c>
      <c r="F31" s="113" t="s">
        <v>161</v>
      </c>
      <c r="H31" s="114">
        <f t="shared" si="3"/>
        <v>0</v>
      </c>
      <c r="J31" s="114">
        <f t="shared" si="1"/>
        <v>0</v>
      </c>
      <c r="M31" s="112">
        <v>0.04</v>
      </c>
      <c r="N31" s="112">
        <f>E31*M31</f>
        <v>0.26</v>
      </c>
      <c r="O31" s="113">
        <v>20</v>
      </c>
      <c r="P31" s="113" t="s">
        <v>260</v>
      </c>
      <c r="V31" s="116" t="s">
        <v>66</v>
      </c>
      <c r="X31" s="113" t="s">
        <v>152</v>
      </c>
      <c r="Y31" s="110" t="s">
        <v>162</v>
      </c>
      <c r="Z31" s="113" t="s">
        <v>153</v>
      </c>
      <c r="AA31" s="110" t="s">
        <v>164</v>
      </c>
      <c r="AB31" s="110" t="s">
        <v>154</v>
      </c>
      <c r="AJ31" s="113" t="s">
        <v>155</v>
      </c>
      <c r="AK31" s="113" t="s">
        <v>156</v>
      </c>
      <c r="AL31" s="113" t="s">
        <v>228</v>
      </c>
    </row>
    <row r="32" spans="1:38" ht="12.75">
      <c r="A32" s="108">
        <v>56</v>
      </c>
      <c r="B32" s="109" t="s">
        <v>160</v>
      </c>
      <c r="C32" s="110" t="s">
        <v>211</v>
      </c>
      <c r="D32" s="111" t="s">
        <v>212</v>
      </c>
      <c r="E32" s="112">
        <v>1.764</v>
      </c>
      <c r="F32" s="113" t="s">
        <v>181</v>
      </c>
      <c r="H32" s="114">
        <f t="shared" si="3"/>
        <v>0</v>
      </c>
      <c r="J32" s="114">
        <f t="shared" si="1"/>
        <v>0</v>
      </c>
      <c r="O32" s="113">
        <v>20</v>
      </c>
      <c r="P32" s="113" t="s">
        <v>261</v>
      </c>
      <c r="V32" s="116" t="s">
        <v>66</v>
      </c>
      <c r="X32" s="113" t="s">
        <v>152</v>
      </c>
      <c r="Y32" s="110" t="s">
        <v>211</v>
      </c>
      <c r="Z32" s="113" t="s">
        <v>153</v>
      </c>
      <c r="AA32" s="110" t="s">
        <v>213</v>
      </c>
      <c r="AB32" s="110" t="s">
        <v>154</v>
      </c>
      <c r="AJ32" s="113" t="s">
        <v>155</v>
      </c>
      <c r="AK32" s="113" t="s">
        <v>156</v>
      </c>
      <c r="AL32" s="113" t="s">
        <v>228</v>
      </c>
    </row>
    <row r="33" spans="1:38" ht="12.75">
      <c r="A33" s="108">
        <v>57</v>
      </c>
      <c r="B33" s="109" t="s">
        <v>160</v>
      </c>
      <c r="C33" s="110" t="s">
        <v>214</v>
      </c>
      <c r="D33" s="111" t="s">
        <v>215</v>
      </c>
      <c r="E33" s="112">
        <v>1.764</v>
      </c>
      <c r="F33" s="113" t="s">
        <v>181</v>
      </c>
      <c r="H33" s="114">
        <f t="shared" si="3"/>
        <v>0</v>
      </c>
      <c r="J33" s="114">
        <f t="shared" si="1"/>
        <v>0</v>
      </c>
      <c r="O33" s="113">
        <v>20</v>
      </c>
      <c r="P33" s="113" t="s">
        <v>262</v>
      </c>
      <c r="V33" s="116" t="s">
        <v>66</v>
      </c>
      <c r="X33" s="113" t="s">
        <v>152</v>
      </c>
      <c r="Y33" s="110" t="s">
        <v>214</v>
      </c>
      <c r="Z33" s="113" t="s">
        <v>153</v>
      </c>
      <c r="AA33" s="110" t="s">
        <v>216</v>
      </c>
      <c r="AB33" s="110" t="s">
        <v>154</v>
      </c>
      <c r="AJ33" s="113" t="s">
        <v>155</v>
      </c>
      <c r="AK33" s="113" t="s">
        <v>156</v>
      </c>
      <c r="AL33" s="113" t="s">
        <v>228</v>
      </c>
    </row>
    <row r="34" spans="1:38" ht="12.75">
      <c r="A34" s="108">
        <v>58</v>
      </c>
      <c r="B34" s="109" t="s">
        <v>160</v>
      </c>
      <c r="C34" s="110" t="s">
        <v>217</v>
      </c>
      <c r="D34" s="111" t="s">
        <v>218</v>
      </c>
      <c r="E34" s="112">
        <v>1.764</v>
      </c>
      <c r="F34" s="113" t="s">
        <v>181</v>
      </c>
      <c r="H34" s="114">
        <f t="shared" si="3"/>
        <v>0</v>
      </c>
      <c r="J34" s="114">
        <f t="shared" si="1"/>
        <v>0</v>
      </c>
      <c r="O34" s="113">
        <v>20</v>
      </c>
      <c r="P34" s="113" t="s">
        <v>263</v>
      </c>
      <c r="V34" s="116" t="s">
        <v>66</v>
      </c>
      <c r="X34" s="113" t="s">
        <v>152</v>
      </c>
      <c r="Y34" s="110" t="s">
        <v>217</v>
      </c>
      <c r="Z34" s="113" t="s">
        <v>153</v>
      </c>
      <c r="AA34" s="110" t="s">
        <v>219</v>
      </c>
      <c r="AB34" s="110" t="s">
        <v>154</v>
      </c>
      <c r="AJ34" s="113" t="s">
        <v>155</v>
      </c>
      <c r="AK34" s="113" t="s">
        <v>156</v>
      </c>
      <c r="AL34" s="113" t="s">
        <v>228</v>
      </c>
    </row>
    <row r="35" spans="1:38" ht="25.5">
      <c r="A35" s="108">
        <v>59</v>
      </c>
      <c r="B35" s="109" t="s">
        <v>220</v>
      </c>
      <c r="C35" s="110" t="s">
        <v>264</v>
      </c>
      <c r="D35" s="111" t="s">
        <v>265</v>
      </c>
      <c r="E35" s="112">
        <v>1.764</v>
      </c>
      <c r="F35" s="113" t="s">
        <v>181</v>
      </c>
      <c r="H35" s="114">
        <f t="shared" si="3"/>
        <v>0</v>
      </c>
      <c r="J35" s="114">
        <f t="shared" si="1"/>
        <v>0</v>
      </c>
      <c r="O35" s="113">
        <v>20</v>
      </c>
      <c r="P35" s="113" t="s">
        <v>266</v>
      </c>
      <c r="V35" s="116" t="s">
        <v>66</v>
      </c>
      <c r="X35" s="113" t="s">
        <v>152</v>
      </c>
      <c r="Y35" s="110" t="s">
        <v>264</v>
      </c>
      <c r="Z35" s="113" t="s">
        <v>153</v>
      </c>
      <c r="AA35" s="110" t="s">
        <v>221</v>
      </c>
      <c r="AB35" s="110" t="s">
        <v>154</v>
      </c>
      <c r="AJ35" s="113" t="s">
        <v>155</v>
      </c>
      <c r="AK35" s="113" t="s">
        <v>156</v>
      </c>
      <c r="AL35" s="113" t="s">
        <v>228</v>
      </c>
    </row>
    <row r="36" spans="1:38" ht="12.75">
      <c r="A36" s="108">
        <v>60</v>
      </c>
      <c r="B36" s="109" t="s">
        <v>150</v>
      </c>
      <c r="C36" s="110" t="s">
        <v>222</v>
      </c>
      <c r="D36" s="111" t="s">
        <v>223</v>
      </c>
      <c r="E36" s="112">
        <v>5.689</v>
      </c>
      <c r="F36" s="113" t="s">
        <v>181</v>
      </c>
      <c r="H36" s="114">
        <f t="shared" si="3"/>
        <v>0</v>
      </c>
      <c r="J36" s="114">
        <f t="shared" si="1"/>
        <v>0</v>
      </c>
      <c r="O36" s="113">
        <v>20</v>
      </c>
      <c r="P36" s="113" t="s">
        <v>267</v>
      </c>
      <c r="V36" s="116" t="s">
        <v>66</v>
      </c>
      <c r="X36" s="113" t="s">
        <v>152</v>
      </c>
      <c r="Y36" s="110" t="s">
        <v>222</v>
      </c>
      <c r="Z36" s="113" t="s">
        <v>184</v>
      </c>
      <c r="AA36" s="110" t="s">
        <v>224</v>
      </c>
      <c r="AB36" s="110" t="s">
        <v>154</v>
      </c>
      <c r="AJ36" s="113" t="s">
        <v>155</v>
      </c>
      <c r="AK36" s="113" t="s">
        <v>156</v>
      </c>
      <c r="AL36" s="113" t="s">
        <v>228</v>
      </c>
    </row>
    <row r="37" spans="4:23" ht="12.75">
      <c r="D37" s="139" t="s">
        <v>97</v>
      </c>
      <c r="E37" s="140">
        <f>SUM(J14:J36)</f>
        <v>0</v>
      </c>
      <c r="F37" s="141"/>
      <c r="G37" s="140"/>
      <c r="H37" s="140">
        <f>SUM(H14:H36)</f>
        <v>0</v>
      </c>
      <c r="I37" s="140">
        <f>SUM(I14:I36)</f>
        <v>0</v>
      </c>
      <c r="J37" s="140">
        <f>SUM(J14:J36)</f>
        <v>0</v>
      </c>
      <c r="K37" s="142"/>
      <c r="L37" s="142">
        <f>SUM(L14:L36)</f>
        <v>5.68949005</v>
      </c>
      <c r="M37" s="143"/>
      <c r="N37" s="143">
        <f>SUM(N14:N36)</f>
        <v>1.7640000000000002</v>
      </c>
      <c r="O37" s="141"/>
      <c r="P37" s="141"/>
      <c r="Q37" s="143"/>
      <c r="R37" s="143"/>
      <c r="S37" s="143"/>
      <c r="T37" s="144"/>
      <c r="U37" s="144"/>
      <c r="V37" s="144"/>
      <c r="W37" s="145"/>
    </row>
    <row r="39" spans="3:4" ht="12.75">
      <c r="C39" s="137" t="s">
        <v>268</v>
      </c>
      <c r="D39" s="138" t="s">
        <v>269</v>
      </c>
    </row>
    <row r="40" spans="1:38" ht="12.75">
      <c r="A40" s="108">
        <v>61</v>
      </c>
      <c r="B40" s="109" t="s">
        <v>230</v>
      </c>
      <c r="C40" s="110" t="s">
        <v>270</v>
      </c>
      <c r="D40" s="111" t="s">
        <v>271</v>
      </c>
      <c r="E40" s="112">
        <v>29.93</v>
      </c>
      <c r="F40" s="113" t="s">
        <v>167</v>
      </c>
      <c r="H40" s="114">
        <f aca="true" t="shared" si="4" ref="H40:H45">ROUND(E40*G40,2)</f>
        <v>0</v>
      </c>
      <c r="J40" s="114">
        <f aca="true" t="shared" si="5" ref="J40:J58">ROUND(E40*G40,2)</f>
        <v>0</v>
      </c>
      <c r="O40" s="113">
        <v>20</v>
      </c>
      <c r="P40" s="113" t="s">
        <v>272</v>
      </c>
      <c r="V40" s="116" t="s">
        <v>66</v>
      </c>
      <c r="X40" s="113" t="s">
        <v>152</v>
      </c>
      <c r="Y40" s="110" t="s">
        <v>270</v>
      </c>
      <c r="Z40" s="113" t="s">
        <v>168</v>
      </c>
      <c r="AA40" s="110" t="s">
        <v>273</v>
      </c>
      <c r="AB40" s="110" t="s">
        <v>154</v>
      </c>
      <c r="AJ40" s="113" t="s">
        <v>155</v>
      </c>
      <c r="AK40" s="113" t="s">
        <v>156</v>
      </c>
      <c r="AL40" s="113" t="s">
        <v>274</v>
      </c>
    </row>
    <row r="41" spans="1:38" ht="12.75">
      <c r="A41" s="108">
        <v>62</v>
      </c>
      <c r="B41" s="109" t="s">
        <v>230</v>
      </c>
      <c r="C41" s="110" t="s">
        <v>275</v>
      </c>
      <c r="D41" s="111" t="s">
        <v>276</v>
      </c>
      <c r="E41" s="112">
        <v>29.93</v>
      </c>
      <c r="F41" s="113" t="s">
        <v>167</v>
      </c>
      <c r="H41" s="114">
        <f t="shared" si="4"/>
        <v>0</v>
      </c>
      <c r="J41" s="114">
        <f t="shared" si="5"/>
        <v>0</v>
      </c>
      <c r="O41" s="113">
        <v>20</v>
      </c>
      <c r="P41" s="113" t="s">
        <v>277</v>
      </c>
      <c r="V41" s="116" t="s">
        <v>66</v>
      </c>
      <c r="X41" s="113" t="s">
        <v>152</v>
      </c>
      <c r="Y41" s="110" t="s">
        <v>275</v>
      </c>
      <c r="Z41" s="113" t="s">
        <v>168</v>
      </c>
      <c r="AA41" s="110" t="s">
        <v>278</v>
      </c>
      <c r="AB41" s="110" t="s">
        <v>154</v>
      </c>
      <c r="AJ41" s="113" t="s">
        <v>155</v>
      </c>
      <c r="AK41" s="113" t="s">
        <v>156</v>
      </c>
      <c r="AL41" s="113" t="s">
        <v>274</v>
      </c>
    </row>
    <row r="42" spans="1:38" ht="12.75">
      <c r="A42" s="108">
        <v>63</v>
      </c>
      <c r="B42" s="109" t="s">
        <v>160</v>
      </c>
      <c r="C42" s="110" t="s">
        <v>279</v>
      </c>
      <c r="D42" s="111" t="s">
        <v>280</v>
      </c>
      <c r="E42" s="112">
        <v>29.93</v>
      </c>
      <c r="F42" s="113" t="s">
        <v>167</v>
      </c>
      <c r="H42" s="114">
        <f t="shared" si="4"/>
        <v>0</v>
      </c>
      <c r="J42" s="114">
        <f t="shared" si="5"/>
        <v>0</v>
      </c>
      <c r="O42" s="113">
        <v>20</v>
      </c>
      <c r="P42" s="113" t="s">
        <v>281</v>
      </c>
      <c r="V42" s="116" t="s">
        <v>66</v>
      </c>
      <c r="X42" s="113" t="s">
        <v>152</v>
      </c>
      <c r="Y42" s="110" t="s">
        <v>279</v>
      </c>
      <c r="Z42" s="113" t="s">
        <v>172</v>
      </c>
      <c r="AA42" s="110" t="s">
        <v>282</v>
      </c>
      <c r="AB42" s="110" t="s">
        <v>154</v>
      </c>
      <c r="AJ42" s="113" t="s">
        <v>155</v>
      </c>
      <c r="AK42" s="113" t="s">
        <v>156</v>
      </c>
      <c r="AL42" s="113" t="s">
        <v>274</v>
      </c>
    </row>
    <row r="43" spans="1:38" ht="12.75">
      <c r="A43" s="108">
        <v>64</v>
      </c>
      <c r="B43" s="109" t="s">
        <v>160</v>
      </c>
      <c r="C43" s="110" t="s">
        <v>174</v>
      </c>
      <c r="D43" s="111" t="s">
        <v>175</v>
      </c>
      <c r="E43" s="112">
        <v>29.93</v>
      </c>
      <c r="F43" s="113" t="s">
        <v>167</v>
      </c>
      <c r="H43" s="114">
        <f t="shared" si="4"/>
        <v>0</v>
      </c>
      <c r="J43" s="114">
        <f t="shared" si="5"/>
        <v>0</v>
      </c>
      <c r="O43" s="113">
        <v>20</v>
      </c>
      <c r="P43" s="113" t="s">
        <v>283</v>
      </c>
      <c r="V43" s="116" t="s">
        <v>66</v>
      </c>
      <c r="X43" s="113" t="s">
        <v>152</v>
      </c>
      <c r="Y43" s="110" t="s">
        <v>174</v>
      </c>
      <c r="Z43" s="113" t="s">
        <v>168</v>
      </c>
      <c r="AA43" s="110" t="s">
        <v>176</v>
      </c>
      <c r="AB43" s="110" t="s">
        <v>154</v>
      </c>
      <c r="AJ43" s="113" t="s">
        <v>155</v>
      </c>
      <c r="AK43" s="113" t="s">
        <v>156</v>
      </c>
      <c r="AL43" s="113" t="s">
        <v>274</v>
      </c>
    </row>
    <row r="44" spans="1:38" ht="12.75">
      <c r="A44" s="108">
        <v>65</v>
      </c>
      <c r="B44" s="109" t="s">
        <v>284</v>
      </c>
      <c r="C44" s="110" t="s">
        <v>285</v>
      </c>
      <c r="D44" s="111" t="s">
        <v>286</v>
      </c>
      <c r="E44" s="112">
        <v>29.93</v>
      </c>
      <c r="F44" s="113" t="s">
        <v>167</v>
      </c>
      <c r="H44" s="114">
        <f t="shared" si="4"/>
        <v>0</v>
      </c>
      <c r="J44" s="114">
        <f t="shared" si="5"/>
        <v>0</v>
      </c>
      <c r="O44" s="113">
        <v>20</v>
      </c>
      <c r="P44" s="113" t="s">
        <v>287</v>
      </c>
      <c r="V44" s="116" t="s">
        <v>66</v>
      </c>
      <c r="X44" s="113" t="s">
        <v>152</v>
      </c>
      <c r="Y44" s="110" t="s">
        <v>285</v>
      </c>
      <c r="Z44" s="113" t="s">
        <v>168</v>
      </c>
      <c r="AA44" s="110" t="s">
        <v>288</v>
      </c>
      <c r="AB44" s="110" t="s">
        <v>154</v>
      </c>
      <c r="AJ44" s="113" t="s">
        <v>155</v>
      </c>
      <c r="AK44" s="113" t="s">
        <v>156</v>
      </c>
      <c r="AL44" s="113" t="s">
        <v>274</v>
      </c>
    </row>
    <row r="45" spans="1:38" ht="25.5">
      <c r="A45" s="108">
        <v>66</v>
      </c>
      <c r="B45" s="109" t="s">
        <v>150</v>
      </c>
      <c r="C45" s="110" t="s">
        <v>203</v>
      </c>
      <c r="D45" s="111" t="s">
        <v>204</v>
      </c>
      <c r="E45" s="112">
        <v>22</v>
      </c>
      <c r="F45" s="113" t="s">
        <v>161</v>
      </c>
      <c r="H45" s="114">
        <f t="shared" si="4"/>
        <v>0</v>
      </c>
      <c r="J45" s="114">
        <f t="shared" si="5"/>
        <v>0</v>
      </c>
      <c r="K45" s="115">
        <v>0.10562</v>
      </c>
      <c r="L45" s="115">
        <f aca="true" t="shared" si="6" ref="L45:L57">E45*K45</f>
        <v>2.32364</v>
      </c>
      <c r="O45" s="113">
        <v>20</v>
      </c>
      <c r="P45" s="113" t="s">
        <v>289</v>
      </c>
      <c r="V45" s="116" t="s">
        <v>66</v>
      </c>
      <c r="X45" s="113" t="s">
        <v>152</v>
      </c>
      <c r="Y45" s="110" t="s">
        <v>203</v>
      </c>
      <c r="Z45" s="113" t="s">
        <v>184</v>
      </c>
      <c r="AA45" s="110" t="s">
        <v>205</v>
      </c>
      <c r="AB45" s="110" t="s">
        <v>154</v>
      </c>
      <c r="AJ45" s="113" t="s">
        <v>155</v>
      </c>
      <c r="AK45" s="113" t="s">
        <v>156</v>
      </c>
      <c r="AL45" s="113" t="s">
        <v>274</v>
      </c>
    </row>
    <row r="46" spans="1:38" ht="12.75">
      <c r="A46" s="108">
        <v>67</v>
      </c>
      <c r="B46" s="109" t="s">
        <v>186</v>
      </c>
      <c r="C46" s="110" t="s">
        <v>206</v>
      </c>
      <c r="D46" s="111" t="s">
        <v>207</v>
      </c>
      <c r="E46" s="112">
        <v>22</v>
      </c>
      <c r="F46" s="113" t="s">
        <v>200</v>
      </c>
      <c r="I46" s="114">
        <f>ROUND(E46*G46,2)</f>
        <v>0</v>
      </c>
      <c r="J46" s="114">
        <f t="shared" si="5"/>
        <v>0</v>
      </c>
      <c r="K46" s="115">
        <v>0.022</v>
      </c>
      <c r="L46" s="115">
        <f t="shared" si="6"/>
        <v>0.484</v>
      </c>
      <c r="O46" s="113">
        <v>20</v>
      </c>
      <c r="P46" s="113" t="s">
        <v>290</v>
      </c>
      <c r="V46" s="116" t="s">
        <v>54</v>
      </c>
      <c r="X46" s="113" t="s">
        <v>152</v>
      </c>
      <c r="Y46" s="110" t="s">
        <v>206</v>
      </c>
      <c r="Z46" s="113" t="s">
        <v>189</v>
      </c>
      <c r="AA46" s="113" t="s">
        <v>152</v>
      </c>
      <c r="AB46" s="110" t="s">
        <v>190</v>
      </c>
      <c r="AJ46" s="113" t="s">
        <v>191</v>
      </c>
      <c r="AK46" s="113" t="s">
        <v>156</v>
      </c>
      <c r="AL46" s="113" t="s">
        <v>274</v>
      </c>
    </row>
    <row r="47" spans="1:38" ht="25.5">
      <c r="A47" s="108">
        <v>68</v>
      </c>
      <c r="B47" s="109" t="s">
        <v>150</v>
      </c>
      <c r="C47" s="110" t="s">
        <v>196</v>
      </c>
      <c r="D47" s="111" t="s">
        <v>197</v>
      </c>
      <c r="E47" s="112">
        <v>7</v>
      </c>
      <c r="F47" s="113" t="s">
        <v>161</v>
      </c>
      <c r="H47" s="114">
        <f>ROUND(E47*G47,2)</f>
        <v>0</v>
      </c>
      <c r="J47" s="114">
        <f t="shared" si="5"/>
        <v>0</v>
      </c>
      <c r="K47" s="115">
        <v>0.2023</v>
      </c>
      <c r="L47" s="115">
        <f t="shared" si="6"/>
        <v>1.4161000000000001</v>
      </c>
      <c r="O47" s="113">
        <v>20</v>
      </c>
      <c r="P47" s="113" t="s">
        <v>291</v>
      </c>
      <c r="V47" s="116" t="s">
        <v>66</v>
      </c>
      <c r="X47" s="113" t="s">
        <v>152</v>
      </c>
      <c r="Y47" s="110" t="s">
        <v>196</v>
      </c>
      <c r="Z47" s="113" t="s">
        <v>184</v>
      </c>
      <c r="AA47" s="113" t="s">
        <v>152</v>
      </c>
      <c r="AB47" s="110" t="s">
        <v>154</v>
      </c>
      <c r="AJ47" s="113" t="s">
        <v>155</v>
      </c>
      <c r="AK47" s="113" t="s">
        <v>156</v>
      </c>
      <c r="AL47" s="113" t="s">
        <v>274</v>
      </c>
    </row>
    <row r="48" spans="1:38" ht="12.75">
      <c r="A48" s="108">
        <v>69</v>
      </c>
      <c r="B48" s="109" t="s">
        <v>186</v>
      </c>
      <c r="C48" s="110" t="s">
        <v>198</v>
      </c>
      <c r="D48" s="111" t="s">
        <v>199</v>
      </c>
      <c r="E48" s="112">
        <v>6</v>
      </c>
      <c r="F48" s="113" t="s">
        <v>200</v>
      </c>
      <c r="I48" s="114">
        <f>ROUND(E48*G48,2)</f>
        <v>0</v>
      </c>
      <c r="J48" s="114">
        <f t="shared" si="5"/>
        <v>0</v>
      </c>
      <c r="K48" s="115">
        <v>0.062</v>
      </c>
      <c r="L48" s="115">
        <f t="shared" si="6"/>
        <v>0.372</v>
      </c>
      <c r="O48" s="113">
        <v>20</v>
      </c>
      <c r="P48" s="113" t="s">
        <v>292</v>
      </c>
      <c r="V48" s="116" t="s">
        <v>54</v>
      </c>
      <c r="X48" s="113" t="s">
        <v>152</v>
      </c>
      <c r="Y48" s="110" t="s">
        <v>198</v>
      </c>
      <c r="Z48" s="113" t="s">
        <v>189</v>
      </c>
      <c r="AA48" s="113" t="s">
        <v>152</v>
      </c>
      <c r="AB48" s="110" t="s">
        <v>190</v>
      </c>
      <c r="AJ48" s="113" t="s">
        <v>191</v>
      </c>
      <c r="AK48" s="113" t="s">
        <v>156</v>
      </c>
      <c r="AL48" s="113" t="s">
        <v>274</v>
      </c>
    </row>
    <row r="49" spans="1:38" ht="12.75">
      <c r="A49" s="108">
        <v>70</v>
      </c>
      <c r="B49" s="109" t="s">
        <v>186</v>
      </c>
      <c r="C49" s="110" t="s">
        <v>201</v>
      </c>
      <c r="D49" s="111" t="s">
        <v>202</v>
      </c>
      <c r="E49" s="112">
        <v>1</v>
      </c>
      <c r="F49" s="113" t="s">
        <v>200</v>
      </c>
      <c r="I49" s="114">
        <f>ROUND(E49*G49,2)</f>
        <v>0</v>
      </c>
      <c r="J49" s="114">
        <f t="shared" si="5"/>
        <v>0</v>
      </c>
      <c r="K49" s="115">
        <v>0.085</v>
      </c>
      <c r="L49" s="115">
        <f t="shared" si="6"/>
        <v>0.085</v>
      </c>
      <c r="O49" s="113">
        <v>20</v>
      </c>
      <c r="P49" s="113" t="s">
        <v>293</v>
      </c>
      <c r="V49" s="116" t="s">
        <v>54</v>
      </c>
      <c r="X49" s="113" t="s">
        <v>152</v>
      </c>
      <c r="Y49" s="110" t="s">
        <v>201</v>
      </c>
      <c r="Z49" s="113" t="s">
        <v>189</v>
      </c>
      <c r="AA49" s="113" t="s">
        <v>152</v>
      </c>
      <c r="AB49" s="110" t="s">
        <v>190</v>
      </c>
      <c r="AJ49" s="113" t="s">
        <v>191</v>
      </c>
      <c r="AK49" s="113" t="s">
        <v>156</v>
      </c>
      <c r="AL49" s="113" t="s">
        <v>274</v>
      </c>
    </row>
    <row r="50" spans="1:38" ht="12.75">
      <c r="A50" s="108">
        <v>71</v>
      </c>
      <c r="B50" s="109" t="s">
        <v>150</v>
      </c>
      <c r="C50" s="110" t="s">
        <v>208</v>
      </c>
      <c r="D50" s="111" t="s">
        <v>209</v>
      </c>
      <c r="E50" s="112">
        <v>0.87</v>
      </c>
      <c r="F50" s="113" t="s">
        <v>167</v>
      </c>
      <c r="H50" s="114">
        <f>ROUND(E50*G50,2)</f>
        <v>0</v>
      </c>
      <c r="J50" s="114">
        <f t="shared" si="5"/>
        <v>0</v>
      </c>
      <c r="K50" s="115">
        <v>2.36285</v>
      </c>
      <c r="L50" s="115">
        <f t="shared" si="6"/>
        <v>2.0556795</v>
      </c>
      <c r="O50" s="113">
        <v>20</v>
      </c>
      <c r="P50" s="113" t="s">
        <v>294</v>
      </c>
      <c r="V50" s="116" t="s">
        <v>66</v>
      </c>
      <c r="X50" s="113" t="s">
        <v>152</v>
      </c>
      <c r="Y50" s="110" t="s">
        <v>208</v>
      </c>
      <c r="Z50" s="113" t="s">
        <v>184</v>
      </c>
      <c r="AA50" s="110" t="s">
        <v>210</v>
      </c>
      <c r="AB50" s="110" t="s">
        <v>154</v>
      </c>
      <c r="AJ50" s="113" t="s">
        <v>155</v>
      </c>
      <c r="AK50" s="113" t="s">
        <v>156</v>
      </c>
      <c r="AL50" s="113" t="s">
        <v>274</v>
      </c>
    </row>
    <row r="51" spans="1:38" ht="12.75">
      <c r="A51" s="108">
        <v>72</v>
      </c>
      <c r="B51" s="109" t="s">
        <v>186</v>
      </c>
      <c r="C51" s="110" t="s">
        <v>295</v>
      </c>
      <c r="D51" s="111" t="s">
        <v>296</v>
      </c>
      <c r="E51" s="112">
        <v>1</v>
      </c>
      <c r="F51" s="113" t="s">
        <v>200</v>
      </c>
      <c r="I51" s="114">
        <f>ROUND(E51*G51,2)</f>
        <v>0</v>
      </c>
      <c r="J51" s="114">
        <f t="shared" si="5"/>
        <v>0</v>
      </c>
      <c r="K51" s="115">
        <v>0.042</v>
      </c>
      <c r="L51" s="115">
        <f t="shared" si="6"/>
        <v>0.042</v>
      </c>
      <c r="O51" s="113">
        <v>20</v>
      </c>
      <c r="P51" s="113" t="s">
        <v>297</v>
      </c>
      <c r="V51" s="116" t="s">
        <v>54</v>
      </c>
      <c r="X51" s="113" t="s">
        <v>152</v>
      </c>
      <c r="Y51" s="110" t="s">
        <v>295</v>
      </c>
      <c r="Z51" s="113" t="s">
        <v>298</v>
      </c>
      <c r="AA51" s="113" t="s">
        <v>152</v>
      </c>
      <c r="AB51" s="110" t="s">
        <v>190</v>
      </c>
      <c r="AJ51" s="113" t="s">
        <v>191</v>
      </c>
      <c r="AK51" s="113" t="s">
        <v>156</v>
      </c>
      <c r="AL51" s="113" t="s">
        <v>274</v>
      </c>
    </row>
    <row r="52" spans="1:38" ht="12.75">
      <c r="A52" s="108">
        <v>73</v>
      </c>
      <c r="B52" s="109" t="s">
        <v>186</v>
      </c>
      <c r="C52" s="110" t="s">
        <v>299</v>
      </c>
      <c r="D52" s="111" t="s">
        <v>300</v>
      </c>
      <c r="E52" s="112">
        <v>1</v>
      </c>
      <c r="F52" s="113" t="s">
        <v>200</v>
      </c>
      <c r="I52" s="114">
        <f>ROUND(E52*G52,2)</f>
        <v>0</v>
      </c>
      <c r="J52" s="114">
        <f t="shared" si="5"/>
        <v>0</v>
      </c>
      <c r="K52" s="115">
        <v>0.01</v>
      </c>
      <c r="L52" s="115">
        <f t="shared" si="6"/>
        <v>0.01</v>
      </c>
      <c r="O52" s="113">
        <v>20</v>
      </c>
      <c r="P52" s="113" t="s">
        <v>301</v>
      </c>
      <c r="V52" s="116" t="s">
        <v>54</v>
      </c>
      <c r="X52" s="113" t="s">
        <v>152</v>
      </c>
      <c r="Y52" s="110" t="s">
        <v>299</v>
      </c>
      <c r="Z52" s="113" t="s">
        <v>298</v>
      </c>
      <c r="AA52" s="113" t="s">
        <v>152</v>
      </c>
      <c r="AB52" s="110" t="s">
        <v>190</v>
      </c>
      <c r="AJ52" s="113" t="s">
        <v>191</v>
      </c>
      <c r="AK52" s="113" t="s">
        <v>156</v>
      </c>
      <c r="AL52" s="113" t="s">
        <v>274</v>
      </c>
    </row>
    <row r="53" spans="1:38" ht="12.75">
      <c r="A53" s="108">
        <v>74</v>
      </c>
      <c r="B53" s="109" t="s">
        <v>150</v>
      </c>
      <c r="C53" s="110" t="s">
        <v>249</v>
      </c>
      <c r="D53" s="111" t="s">
        <v>250</v>
      </c>
      <c r="E53" s="112">
        <v>73</v>
      </c>
      <c r="F53" s="113" t="s">
        <v>151</v>
      </c>
      <c r="H53" s="114">
        <f>ROUND(E53*G53,2)</f>
        <v>0</v>
      </c>
      <c r="J53" s="114">
        <f t="shared" si="5"/>
        <v>0</v>
      </c>
      <c r="K53" s="115">
        <v>0.30361</v>
      </c>
      <c r="L53" s="115">
        <f t="shared" si="6"/>
        <v>22.163529999999998</v>
      </c>
      <c r="O53" s="113">
        <v>20</v>
      </c>
      <c r="P53" s="113" t="s">
        <v>302</v>
      </c>
      <c r="V53" s="116" t="s">
        <v>66</v>
      </c>
      <c r="X53" s="113" t="s">
        <v>152</v>
      </c>
      <c r="Y53" s="110" t="s">
        <v>249</v>
      </c>
      <c r="Z53" s="113" t="s">
        <v>180</v>
      </c>
      <c r="AA53" s="110" t="s">
        <v>252</v>
      </c>
      <c r="AB53" s="110" t="s">
        <v>154</v>
      </c>
      <c r="AJ53" s="113" t="s">
        <v>155</v>
      </c>
      <c r="AK53" s="113" t="s">
        <v>156</v>
      </c>
      <c r="AL53" s="113" t="s">
        <v>274</v>
      </c>
    </row>
    <row r="54" spans="1:38" ht="12.75">
      <c r="A54" s="108">
        <v>75</v>
      </c>
      <c r="B54" s="109" t="s">
        <v>150</v>
      </c>
      <c r="C54" s="110" t="s">
        <v>303</v>
      </c>
      <c r="D54" s="111" t="s">
        <v>304</v>
      </c>
      <c r="E54" s="112">
        <v>73</v>
      </c>
      <c r="F54" s="113" t="s">
        <v>151</v>
      </c>
      <c r="H54" s="114">
        <f>ROUND(E54*G54,2)</f>
        <v>0</v>
      </c>
      <c r="J54" s="114">
        <f t="shared" si="5"/>
        <v>0</v>
      </c>
      <c r="K54" s="115">
        <v>0.2916</v>
      </c>
      <c r="L54" s="115">
        <f t="shared" si="6"/>
        <v>21.286800000000003</v>
      </c>
      <c r="O54" s="113">
        <v>20</v>
      </c>
      <c r="P54" s="113" t="s">
        <v>305</v>
      </c>
      <c r="V54" s="116" t="s">
        <v>66</v>
      </c>
      <c r="X54" s="113" t="s">
        <v>152</v>
      </c>
      <c r="Y54" s="110" t="s">
        <v>303</v>
      </c>
      <c r="Z54" s="113" t="s">
        <v>180</v>
      </c>
      <c r="AA54" s="110" t="s">
        <v>306</v>
      </c>
      <c r="AB54" s="110" t="s">
        <v>154</v>
      </c>
      <c r="AJ54" s="113" t="s">
        <v>155</v>
      </c>
      <c r="AK54" s="113" t="s">
        <v>156</v>
      </c>
      <c r="AL54" s="113" t="s">
        <v>274</v>
      </c>
    </row>
    <row r="55" spans="1:38" ht="12.75">
      <c r="A55" s="108">
        <v>76</v>
      </c>
      <c r="B55" s="109" t="s">
        <v>150</v>
      </c>
      <c r="C55" s="110" t="s">
        <v>253</v>
      </c>
      <c r="D55" s="111" t="s">
        <v>254</v>
      </c>
      <c r="E55" s="112">
        <v>41.3</v>
      </c>
      <c r="F55" s="113" t="s">
        <v>151</v>
      </c>
      <c r="H55" s="114">
        <f>ROUND(E55*G55,2)</f>
        <v>0</v>
      </c>
      <c r="J55" s="114">
        <f t="shared" si="5"/>
        <v>0</v>
      </c>
      <c r="K55" s="115">
        <v>0.27994</v>
      </c>
      <c r="L55" s="115">
        <f t="shared" si="6"/>
        <v>11.561522</v>
      </c>
      <c r="O55" s="113">
        <v>20</v>
      </c>
      <c r="P55" s="113" t="s">
        <v>307</v>
      </c>
      <c r="V55" s="116" t="s">
        <v>66</v>
      </c>
      <c r="X55" s="113" t="s">
        <v>152</v>
      </c>
      <c r="Y55" s="110" t="s">
        <v>253</v>
      </c>
      <c r="Z55" s="113" t="s">
        <v>180</v>
      </c>
      <c r="AA55" s="110" t="s">
        <v>256</v>
      </c>
      <c r="AB55" s="110" t="s">
        <v>154</v>
      </c>
      <c r="AJ55" s="113" t="s">
        <v>155</v>
      </c>
      <c r="AK55" s="113" t="s">
        <v>156</v>
      </c>
      <c r="AL55" s="113" t="s">
        <v>274</v>
      </c>
    </row>
    <row r="56" spans="1:38" ht="25.5">
      <c r="A56" s="108">
        <v>77</v>
      </c>
      <c r="B56" s="109" t="s">
        <v>150</v>
      </c>
      <c r="C56" s="110" t="s">
        <v>308</v>
      </c>
      <c r="D56" s="111" t="s">
        <v>309</v>
      </c>
      <c r="E56" s="112">
        <v>73</v>
      </c>
      <c r="F56" s="113" t="s">
        <v>151</v>
      </c>
      <c r="H56" s="114">
        <f>ROUND(E56*G56,2)</f>
        <v>0</v>
      </c>
      <c r="J56" s="114">
        <f t="shared" si="5"/>
        <v>0</v>
      </c>
      <c r="K56" s="115">
        <v>0.074</v>
      </c>
      <c r="L56" s="115">
        <f t="shared" si="6"/>
        <v>5.402</v>
      </c>
      <c r="O56" s="113">
        <v>20</v>
      </c>
      <c r="P56" s="113" t="s">
        <v>310</v>
      </c>
      <c r="V56" s="116" t="s">
        <v>66</v>
      </c>
      <c r="X56" s="113" t="s">
        <v>152</v>
      </c>
      <c r="Y56" s="110" t="s">
        <v>308</v>
      </c>
      <c r="Z56" s="113" t="s">
        <v>184</v>
      </c>
      <c r="AA56" s="110" t="s">
        <v>192</v>
      </c>
      <c r="AB56" s="110" t="s">
        <v>154</v>
      </c>
      <c r="AJ56" s="113" t="s">
        <v>155</v>
      </c>
      <c r="AK56" s="113" t="s">
        <v>156</v>
      </c>
      <c r="AL56" s="113" t="s">
        <v>274</v>
      </c>
    </row>
    <row r="57" spans="1:38" ht="12.75">
      <c r="A57" s="108">
        <v>78</v>
      </c>
      <c r="B57" s="109" t="s">
        <v>186</v>
      </c>
      <c r="C57" s="110" t="s">
        <v>193</v>
      </c>
      <c r="D57" s="111" t="s">
        <v>194</v>
      </c>
      <c r="E57" s="112">
        <v>75.19</v>
      </c>
      <c r="F57" s="113" t="s">
        <v>151</v>
      </c>
      <c r="I57" s="114">
        <f>ROUND(E57*G57,2)</f>
        <v>0</v>
      </c>
      <c r="J57" s="114">
        <f t="shared" si="5"/>
        <v>0</v>
      </c>
      <c r="K57" s="115">
        <v>0.14</v>
      </c>
      <c r="L57" s="115">
        <f t="shared" si="6"/>
        <v>10.5266</v>
      </c>
      <c r="O57" s="113">
        <v>20</v>
      </c>
      <c r="P57" s="113" t="s">
        <v>311</v>
      </c>
      <c r="V57" s="116" t="s">
        <v>54</v>
      </c>
      <c r="X57" s="113" t="s">
        <v>152</v>
      </c>
      <c r="Y57" s="110" t="s">
        <v>193</v>
      </c>
      <c r="Z57" s="113" t="s">
        <v>189</v>
      </c>
      <c r="AA57" s="113" t="s">
        <v>152</v>
      </c>
      <c r="AB57" s="110" t="s">
        <v>190</v>
      </c>
      <c r="AJ57" s="113" t="s">
        <v>191</v>
      </c>
      <c r="AK57" s="113" t="s">
        <v>156</v>
      </c>
      <c r="AL57" s="113" t="s">
        <v>274</v>
      </c>
    </row>
    <row r="58" spans="1:38" ht="12.75">
      <c r="A58" s="108">
        <v>79</v>
      </c>
      <c r="B58" s="109" t="s">
        <v>150</v>
      </c>
      <c r="C58" s="110" t="s">
        <v>222</v>
      </c>
      <c r="D58" s="111" t="s">
        <v>223</v>
      </c>
      <c r="E58" s="112">
        <v>77.729</v>
      </c>
      <c r="F58" s="113" t="s">
        <v>181</v>
      </c>
      <c r="H58" s="114">
        <f>ROUND(E58*G58,2)</f>
        <v>0</v>
      </c>
      <c r="J58" s="114">
        <f t="shared" si="5"/>
        <v>0</v>
      </c>
      <c r="O58" s="113">
        <v>20</v>
      </c>
      <c r="P58" s="113" t="s">
        <v>312</v>
      </c>
      <c r="V58" s="116" t="s">
        <v>66</v>
      </c>
      <c r="X58" s="113" t="s">
        <v>152</v>
      </c>
      <c r="Y58" s="110" t="s">
        <v>222</v>
      </c>
      <c r="Z58" s="113" t="s">
        <v>184</v>
      </c>
      <c r="AA58" s="110" t="s">
        <v>224</v>
      </c>
      <c r="AB58" s="110" t="s">
        <v>154</v>
      </c>
      <c r="AJ58" s="113" t="s">
        <v>155</v>
      </c>
      <c r="AK58" s="113" t="s">
        <v>156</v>
      </c>
      <c r="AL58" s="113" t="s">
        <v>274</v>
      </c>
    </row>
    <row r="59" spans="4:23" ht="12.75">
      <c r="D59" s="139" t="s">
        <v>98</v>
      </c>
      <c r="E59" s="140">
        <f>SUM(J40:J58)</f>
        <v>0</v>
      </c>
      <c r="F59" s="141"/>
      <c r="G59" s="140"/>
      <c r="H59" s="140">
        <f>SUM(H40:H58)</f>
        <v>0</v>
      </c>
      <c r="I59" s="140">
        <f>SUM(I40:I58)</f>
        <v>0</v>
      </c>
      <c r="J59" s="140">
        <f>SUM(J40:J58)</f>
        <v>0</v>
      </c>
      <c r="K59" s="142"/>
      <c r="L59" s="142">
        <f>SUM(L40:L58)</f>
        <v>77.7288715</v>
      </c>
      <c r="M59" s="143"/>
      <c r="N59" s="143">
        <f>SUM(N40:N58)</f>
        <v>0</v>
      </c>
      <c r="O59" s="141"/>
      <c r="P59" s="141"/>
      <c r="Q59" s="143"/>
      <c r="R59" s="143"/>
      <c r="S59" s="143"/>
      <c r="T59" s="144"/>
      <c r="U59" s="144"/>
      <c r="V59" s="144"/>
      <c r="W59" s="145"/>
    </row>
    <row r="61" spans="3:4" ht="12.75">
      <c r="C61" s="137" t="s">
        <v>313</v>
      </c>
      <c r="D61" s="138" t="s">
        <v>314</v>
      </c>
    </row>
    <row r="62" spans="1:38" ht="12.75">
      <c r="A62" s="108">
        <v>80</v>
      </c>
      <c r="B62" s="109" t="s">
        <v>230</v>
      </c>
      <c r="C62" s="110" t="s">
        <v>270</v>
      </c>
      <c r="D62" s="111" t="s">
        <v>271</v>
      </c>
      <c r="E62" s="112">
        <v>24.953</v>
      </c>
      <c r="F62" s="113" t="s">
        <v>167</v>
      </c>
      <c r="H62" s="114">
        <f aca="true" t="shared" si="7" ref="H62:H67">ROUND(E62*G62,2)</f>
        <v>0</v>
      </c>
      <c r="J62" s="114">
        <f aca="true" t="shared" si="8" ref="J62:J76">ROUND(E62*G62,2)</f>
        <v>0</v>
      </c>
      <c r="O62" s="113">
        <v>20</v>
      </c>
      <c r="P62" s="113" t="s">
        <v>315</v>
      </c>
      <c r="V62" s="116" t="s">
        <v>66</v>
      </c>
      <c r="X62" s="113" t="s">
        <v>152</v>
      </c>
      <c r="Y62" s="110" t="s">
        <v>270</v>
      </c>
      <c r="Z62" s="113" t="s">
        <v>168</v>
      </c>
      <c r="AA62" s="110" t="s">
        <v>273</v>
      </c>
      <c r="AB62" s="110" t="s">
        <v>154</v>
      </c>
      <c r="AJ62" s="113" t="s">
        <v>155</v>
      </c>
      <c r="AK62" s="113" t="s">
        <v>156</v>
      </c>
      <c r="AL62" s="113" t="s">
        <v>316</v>
      </c>
    </row>
    <row r="63" spans="1:38" ht="12.75">
      <c r="A63" s="108">
        <v>81</v>
      </c>
      <c r="B63" s="109" t="s">
        <v>230</v>
      </c>
      <c r="C63" s="110" t="s">
        <v>275</v>
      </c>
      <c r="D63" s="111" t="s">
        <v>276</v>
      </c>
      <c r="E63" s="112">
        <v>24.953</v>
      </c>
      <c r="F63" s="113" t="s">
        <v>167</v>
      </c>
      <c r="H63" s="114">
        <f t="shared" si="7"/>
        <v>0</v>
      </c>
      <c r="J63" s="114">
        <f t="shared" si="8"/>
        <v>0</v>
      </c>
      <c r="O63" s="113">
        <v>20</v>
      </c>
      <c r="P63" s="113" t="s">
        <v>317</v>
      </c>
      <c r="V63" s="116" t="s">
        <v>66</v>
      </c>
      <c r="X63" s="113" t="s">
        <v>152</v>
      </c>
      <c r="Y63" s="110" t="s">
        <v>275</v>
      </c>
      <c r="Z63" s="113" t="s">
        <v>168</v>
      </c>
      <c r="AA63" s="110" t="s">
        <v>278</v>
      </c>
      <c r="AB63" s="110" t="s">
        <v>154</v>
      </c>
      <c r="AJ63" s="113" t="s">
        <v>155</v>
      </c>
      <c r="AK63" s="113" t="s">
        <v>156</v>
      </c>
      <c r="AL63" s="113" t="s">
        <v>316</v>
      </c>
    </row>
    <row r="64" spans="1:38" ht="12.75">
      <c r="A64" s="108">
        <v>82</v>
      </c>
      <c r="B64" s="109" t="s">
        <v>160</v>
      </c>
      <c r="C64" s="110" t="s">
        <v>279</v>
      </c>
      <c r="D64" s="111" t="s">
        <v>280</v>
      </c>
      <c r="E64" s="112">
        <v>24.953</v>
      </c>
      <c r="F64" s="113" t="s">
        <v>167</v>
      </c>
      <c r="H64" s="114">
        <f t="shared" si="7"/>
        <v>0</v>
      </c>
      <c r="J64" s="114">
        <f t="shared" si="8"/>
        <v>0</v>
      </c>
      <c r="O64" s="113">
        <v>20</v>
      </c>
      <c r="P64" s="113" t="s">
        <v>318</v>
      </c>
      <c r="V64" s="116" t="s">
        <v>66</v>
      </c>
      <c r="X64" s="113" t="s">
        <v>152</v>
      </c>
      <c r="Y64" s="110" t="s">
        <v>279</v>
      </c>
      <c r="Z64" s="113" t="s">
        <v>172</v>
      </c>
      <c r="AA64" s="110" t="s">
        <v>282</v>
      </c>
      <c r="AB64" s="110" t="s">
        <v>154</v>
      </c>
      <c r="AJ64" s="113" t="s">
        <v>155</v>
      </c>
      <c r="AK64" s="113" t="s">
        <v>156</v>
      </c>
      <c r="AL64" s="113" t="s">
        <v>316</v>
      </c>
    </row>
    <row r="65" spans="1:38" ht="12.75">
      <c r="A65" s="108">
        <v>83</v>
      </c>
      <c r="B65" s="109" t="s">
        <v>160</v>
      </c>
      <c r="C65" s="110" t="s">
        <v>174</v>
      </c>
      <c r="D65" s="111" t="s">
        <v>175</v>
      </c>
      <c r="E65" s="112">
        <v>24.953</v>
      </c>
      <c r="F65" s="113" t="s">
        <v>167</v>
      </c>
      <c r="H65" s="114">
        <f t="shared" si="7"/>
        <v>0</v>
      </c>
      <c r="J65" s="114">
        <f t="shared" si="8"/>
        <v>0</v>
      </c>
      <c r="O65" s="113">
        <v>20</v>
      </c>
      <c r="P65" s="113" t="s">
        <v>319</v>
      </c>
      <c r="V65" s="116" t="s">
        <v>66</v>
      </c>
      <c r="X65" s="113" t="s">
        <v>152</v>
      </c>
      <c r="Y65" s="110" t="s">
        <v>174</v>
      </c>
      <c r="Z65" s="113" t="s">
        <v>168</v>
      </c>
      <c r="AA65" s="110" t="s">
        <v>176</v>
      </c>
      <c r="AB65" s="110" t="s">
        <v>154</v>
      </c>
      <c r="AJ65" s="113" t="s">
        <v>155</v>
      </c>
      <c r="AK65" s="113" t="s">
        <v>156</v>
      </c>
      <c r="AL65" s="113" t="s">
        <v>316</v>
      </c>
    </row>
    <row r="66" spans="1:38" ht="12.75">
      <c r="A66" s="108">
        <v>84</v>
      </c>
      <c r="B66" s="109" t="s">
        <v>284</v>
      </c>
      <c r="C66" s="110" t="s">
        <v>285</v>
      </c>
      <c r="D66" s="111" t="s">
        <v>286</v>
      </c>
      <c r="E66" s="112">
        <v>24.953</v>
      </c>
      <c r="F66" s="113" t="s">
        <v>167</v>
      </c>
      <c r="H66" s="114">
        <f t="shared" si="7"/>
        <v>0</v>
      </c>
      <c r="J66" s="114">
        <f t="shared" si="8"/>
        <v>0</v>
      </c>
      <c r="O66" s="113">
        <v>20</v>
      </c>
      <c r="P66" s="113" t="s">
        <v>320</v>
      </c>
      <c r="V66" s="116" t="s">
        <v>66</v>
      </c>
      <c r="X66" s="113" t="s">
        <v>152</v>
      </c>
      <c r="Y66" s="110" t="s">
        <v>285</v>
      </c>
      <c r="Z66" s="113" t="s">
        <v>168</v>
      </c>
      <c r="AA66" s="110" t="s">
        <v>288</v>
      </c>
      <c r="AB66" s="110" t="s">
        <v>154</v>
      </c>
      <c r="AJ66" s="113" t="s">
        <v>155</v>
      </c>
      <c r="AK66" s="113" t="s">
        <v>156</v>
      </c>
      <c r="AL66" s="113" t="s">
        <v>316</v>
      </c>
    </row>
    <row r="67" spans="1:38" ht="25.5">
      <c r="A67" s="108">
        <v>85</v>
      </c>
      <c r="B67" s="109" t="s">
        <v>150</v>
      </c>
      <c r="C67" s="110" t="s">
        <v>203</v>
      </c>
      <c r="D67" s="111" t="s">
        <v>204</v>
      </c>
      <c r="E67" s="112">
        <v>56.7</v>
      </c>
      <c r="F67" s="113" t="s">
        <v>161</v>
      </c>
      <c r="H67" s="114">
        <f t="shared" si="7"/>
        <v>0</v>
      </c>
      <c r="J67" s="114">
        <f t="shared" si="8"/>
        <v>0</v>
      </c>
      <c r="K67" s="115">
        <v>0.10562</v>
      </c>
      <c r="L67" s="115">
        <f aca="true" t="shared" si="9" ref="L67:L75">E67*K67</f>
        <v>5.988654</v>
      </c>
      <c r="O67" s="113">
        <v>20</v>
      </c>
      <c r="P67" s="113" t="s">
        <v>321</v>
      </c>
      <c r="V67" s="116" t="s">
        <v>66</v>
      </c>
      <c r="X67" s="113" t="s">
        <v>152</v>
      </c>
      <c r="Y67" s="110" t="s">
        <v>203</v>
      </c>
      <c r="Z67" s="113" t="s">
        <v>184</v>
      </c>
      <c r="AA67" s="110" t="s">
        <v>205</v>
      </c>
      <c r="AB67" s="110" t="s">
        <v>154</v>
      </c>
      <c r="AJ67" s="113" t="s">
        <v>155</v>
      </c>
      <c r="AK67" s="113" t="s">
        <v>156</v>
      </c>
      <c r="AL67" s="113" t="s">
        <v>316</v>
      </c>
    </row>
    <row r="68" spans="1:38" ht="12.75">
      <c r="A68" s="108">
        <v>86</v>
      </c>
      <c r="B68" s="109" t="s">
        <v>186</v>
      </c>
      <c r="C68" s="110" t="s">
        <v>206</v>
      </c>
      <c r="D68" s="111" t="s">
        <v>207</v>
      </c>
      <c r="E68" s="112">
        <v>20</v>
      </c>
      <c r="F68" s="113" t="s">
        <v>200</v>
      </c>
      <c r="I68" s="114">
        <f>ROUND(E68*G68,2)</f>
        <v>0</v>
      </c>
      <c r="J68" s="114">
        <f t="shared" si="8"/>
        <v>0</v>
      </c>
      <c r="K68" s="115">
        <v>0.022</v>
      </c>
      <c r="L68" s="115">
        <f t="shared" si="9"/>
        <v>0.43999999999999995</v>
      </c>
      <c r="O68" s="113">
        <v>20</v>
      </c>
      <c r="P68" s="113" t="s">
        <v>322</v>
      </c>
      <c r="V68" s="116" t="s">
        <v>54</v>
      </c>
      <c r="X68" s="113" t="s">
        <v>152</v>
      </c>
      <c r="Y68" s="110" t="s">
        <v>206</v>
      </c>
      <c r="Z68" s="113" t="s">
        <v>189</v>
      </c>
      <c r="AA68" s="113" t="s">
        <v>152</v>
      </c>
      <c r="AB68" s="110" t="s">
        <v>190</v>
      </c>
      <c r="AJ68" s="113" t="s">
        <v>191</v>
      </c>
      <c r="AK68" s="113" t="s">
        <v>156</v>
      </c>
      <c r="AL68" s="113" t="s">
        <v>316</v>
      </c>
    </row>
    <row r="69" spans="1:38" ht="12.75">
      <c r="A69" s="108">
        <v>87</v>
      </c>
      <c r="B69" s="109" t="s">
        <v>186</v>
      </c>
      <c r="C69" s="110" t="s">
        <v>246</v>
      </c>
      <c r="D69" s="111" t="s">
        <v>247</v>
      </c>
      <c r="E69" s="112">
        <v>38</v>
      </c>
      <c r="F69" s="113" t="s">
        <v>200</v>
      </c>
      <c r="I69" s="114">
        <f>ROUND(E69*G69,2)</f>
        <v>0</v>
      </c>
      <c r="J69" s="114">
        <f t="shared" si="8"/>
        <v>0</v>
      </c>
      <c r="K69" s="115">
        <v>0.012</v>
      </c>
      <c r="L69" s="115">
        <f t="shared" si="9"/>
        <v>0.456</v>
      </c>
      <c r="O69" s="113">
        <v>20</v>
      </c>
      <c r="P69" s="113" t="s">
        <v>323</v>
      </c>
      <c r="V69" s="116" t="s">
        <v>54</v>
      </c>
      <c r="X69" s="113" t="s">
        <v>152</v>
      </c>
      <c r="Y69" s="110" t="s">
        <v>246</v>
      </c>
      <c r="Z69" s="113" t="s">
        <v>189</v>
      </c>
      <c r="AA69" s="113" t="s">
        <v>152</v>
      </c>
      <c r="AB69" s="110" t="s">
        <v>190</v>
      </c>
      <c r="AJ69" s="113" t="s">
        <v>191</v>
      </c>
      <c r="AK69" s="113" t="s">
        <v>156</v>
      </c>
      <c r="AL69" s="113" t="s">
        <v>316</v>
      </c>
    </row>
    <row r="70" spans="1:38" ht="12.75">
      <c r="A70" s="108">
        <v>88</v>
      </c>
      <c r="B70" s="109" t="s">
        <v>150</v>
      </c>
      <c r="C70" s="110" t="s">
        <v>208</v>
      </c>
      <c r="D70" s="111" t="s">
        <v>209</v>
      </c>
      <c r="E70" s="112">
        <v>1.701</v>
      </c>
      <c r="F70" s="113" t="s">
        <v>167</v>
      </c>
      <c r="H70" s="114">
        <f>ROUND(E70*G70,2)</f>
        <v>0</v>
      </c>
      <c r="J70" s="114">
        <f t="shared" si="8"/>
        <v>0</v>
      </c>
      <c r="K70" s="115">
        <v>2.36285</v>
      </c>
      <c r="L70" s="115">
        <f t="shared" si="9"/>
        <v>4.01920785</v>
      </c>
      <c r="O70" s="113">
        <v>20</v>
      </c>
      <c r="P70" s="113" t="s">
        <v>324</v>
      </c>
      <c r="V70" s="116" t="s">
        <v>66</v>
      </c>
      <c r="X70" s="113" t="s">
        <v>152</v>
      </c>
      <c r="Y70" s="110" t="s">
        <v>208</v>
      </c>
      <c r="Z70" s="113" t="s">
        <v>184</v>
      </c>
      <c r="AA70" s="110" t="s">
        <v>210</v>
      </c>
      <c r="AB70" s="110" t="s">
        <v>154</v>
      </c>
      <c r="AJ70" s="113" t="s">
        <v>155</v>
      </c>
      <c r="AK70" s="113" t="s">
        <v>156</v>
      </c>
      <c r="AL70" s="113" t="s">
        <v>316</v>
      </c>
    </row>
    <row r="71" spans="1:38" ht="12.75">
      <c r="A71" s="108">
        <v>89</v>
      </c>
      <c r="B71" s="109" t="s">
        <v>150</v>
      </c>
      <c r="C71" s="110" t="s">
        <v>249</v>
      </c>
      <c r="D71" s="111" t="s">
        <v>250</v>
      </c>
      <c r="E71" s="112">
        <v>74.36</v>
      </c>
      <c r="F71" s="113" t="s">
        <v>151</v>
      </c>
      <c r="H71" s="114">
        <f>ROUND(E71*G71,2)</f>
        <v>0</v>
      </c>
      <c r="J71" s="114">
        <f t="shared" si="8"/>
        <v>0</v>
      </c>
      <c r="K71" s="115">
        <v>0.30361</v>
      </c>
      <c r="L71" s="115">
        <f t="shared" si="9"/>
        <v>22.5764396</v>
      </c>
      <c r="O71" s="113">
        <v>20</v>
      </c>
      <c r="P71" s="113" t="s">
        <v>325</v>
      </c>
      <c r="V71" s="116" t="s">
        <v>66</v>
      </c>
      <c r="X71" s="113" t="s">
        <v>152</v>
      </c>
      <c r="Y71" s="110" t="s">
        <v>249</v>
      </c>
      <c r="Z71" s="113" t="s">
        <v>180</v>
      </c>
      <c r="AA71" s="110" t="s">
        <v>252</v>
      </c>
      <c r="AB71" s="110" t="s">
        <v>154</v>
      </c>
      <c r="AJ71" s="113" t="s">
        <v>155</v>
      </c>
      <c r="AK71" s="113" t="s">
        <v>156</v>
      </c>
      <c r="AL71" s="113" t="s">
        <v>316</v>
      </c>
    </row>
    <row r="72" spans="1:38" ht="12.75">
      <c r="A72" s="108">
        <v>90</v>
      </c>
      <c r="B72" s="109" t="s">
        <v>150</v>
      </c>
      <c r="C72" s="110" t="s">
        <v>326</v>
      </c>
      <c r="D72" s="111" t="s">
        <v>327</v>
      </c>
      <c r="E72" s="112">
        <v>74.36</v>
      </c>
      <c r="F72" s="113" t="s">
        <v>151</v>
      </c>
      <c r="H72" s="114">
        <f>ROUND(E72*G72,2)</f>
        <v>0</v>
      </c>
      <c r="J72" s="114">
        <f t="shared" si="8"/>
        <v>0</v>
      </c>
      <c r="K72" s="115">
        <v>0.1012</v>
      </c>
      <c r="L72" s="115">
        <f t="shared" si="9"/>
        <v>7.525232</v>
      </c>
      <c r="O72" s="113">
        <v>20</v>
      </c>
      <c r="P72" s="113" t="s">
        <v>328</v>
      </c>
      <c r="V72" s="116" t="s">
        <v>66</v>
      </c>
      <c r="X72" s="113" t="s">
        <v>152</v>
      </c>
      <c r="Y72" s="110" t="s">
        <v>326</v>
      </c>
      <c r="Z72" s="113" t="s">
        <v>180</v>
      </c>
      <c r="AA72" s="110" t="s">
        <v>329</v>
      </c>
      <c r="AB72" s="110" t="s">
        <v>154</v>
      </c>
      <c r="AJ72" s="113" t="s">
        <v>155</v>
      </c>
      <c r="AK72" s="113" t="s">
        <v>156</v>
      </c>
      <c r="AL72" s="113" t="s">
        <v>316</v>
      </c>
    </row>
    <row r="73" spans="1:38" ht="25.5">
      <c r="A73" s="108">
        <v>91</v>
      </c>
      <c r="B73" s="109" t="s">
        <v>150</v>
      </c>
      <c r="C73" s="110" t="s">
        <v>330</v>
      </c>
      <c r="D73" s="111" t="s">
        <v>331</v>
      </c>
      <c r="E73" s="112">
        <v>74.36</v>
      </c>
      <c r="F73" s="113" t="s">
        <v>151</v>
      </c>
      <c r="H73" s="114">
        <f>ROUND(E73*G73,2)</f>
        <v>0</v>
      </c>
      <c r="J73" s="114">
        <f t="shared" si="8"/>
        <v>0</v>
      </c>
      <c r="K73" s="115">
        <v>0.074</v>
      </c>
      <c r="L73" s="115">
        <f t="shared" si="9"/>
        <v>5.5026399999999995</v>
      </c>
      <c r="O73" s="113">
        <v>20</v>
      </c>
      <c r="P73" s="113" t="s">
        <v>332</v>
      </c>
      <c r="V73" s="116" t="s">
        <v>66</v>
      </c>
      <c r="X73" s="113" t="s">
        <v>152</v>
      </c>
      <c r="Y73" s="110" t="s">
        <v>330</v>
      </c>
      <c r="Z73" s="113" t="s">
        <v>184</v>
      </c>
      <c r="AA73" s="110" t="s">
        <v>192</v>
      </c>
      <c r="AB73" s="110" t="s">
        <v>154</v>
      </c>
      <c r="AJ73" s="113" t="s">
        <v>155</v>
      </c>
      <c r="AK73" s="113" t="s">
        <v>156</v>
      </c>
      <c r="AL73" s="113" t="s">
        <v>316</v>
      </c>
    </row>
    <row r="74" spans="1:38" ht="12.75">
      <c r="A74" s="108">
        <v>92</v>
      </c>
      <c r="B74" s="109" t="s">
        <v>186</v>
      </c>
      <c r="C74" s="110" t="s">
        <v>333</v>
      </c>
      <c r="D74" s="111" t="s">
        <v>334</v>
      </c>
      <c r="E74" s="112">
        <v>78.078</v>
      </c>
      <c r="F74" s="113" t="s">
        <v>151</v>
      </c>
      <c r="I74" s="114">
        <f>ROUND(E74*G74,2)</f>
        <v>0</v>
      </c>
      <c r="J74" s="114">
        <f t="shared" si="8"/>
        <v>0</v>
      </c>
      <c r="K74" s="115">
        <v>0.14</v>
      </c>
      <c r="L74" s="115">
        <f t="shared" si="9"/>
        <v>10.930920000000002</v>
      </c>
      <c r="O74" s="113">
        <v>20</v>
      </c>
      <c r="P74" s="113" t="s">
        <v>335</v>
      </c>
      <c r="V74" s="116" t="s">
        <v>54</v>
      </c>
      <c r="X74" s="113" t="s">
        <v>152</v>
      </c>
      <c r="Y74" s="110" t="s">
        <v>333</v>
      </c>
      <c r="Z74" s="113" t="s">
        <v>189</v>
      </c>
      <c r="AA74" s="113" t="s">
        <v>152</v>
      </c>
      <c r="AB74" s="110" t="s">
        <v>190</v>
      </c>
      <c r="AJ74" s="113" t="s">
        <v>191</v>
      </c>
      <c r="AK74" s="113" t="s">
        <v>156</v>
      </c>
      <c r="AL74" s="113" t="s">
        <v>316</v>
      </c>
    </row>
    <row r="75" spans="1:38" ht="12.75">
      <c r="A75" s="108">
        <v>93</v>
      </c>
      <c r="B75" s="109" t="s">
        <v>160</v>
      </c>
      <c r="C75" s="110" t="s">
        <v>336</v>
      </c>
      <c r="D75" s="111" t="s">
        <v>337</v>
      </c>
      <c r="E75" s="112">
        <v>36.9</v>
      </c>
      <c r="F75" s="113" t="s">
        <v>161</v>
      </c>
      <c r="H75" s="114">
        <f>ROUND(E75*G75,2)</f>
        <v>0</v>
      </c>
      <c r="J75" s="114">
        <f t="shared" si="8"/>
        <v>0</v>
      </c>
      <c r="K75" s="115">
        <v>5E-05</v>
      </c>
      <c r="L75" s="115">
        <f t="shared" si="9"/>
        <v>0.001845</v>
      </c>
      <c r="O75" s="113">
        <v>20</v>
      </c>
      <c r="P75" s="113" t="s">
        <v>338</v>
      </c>
      <c r="V75" s="116" t="s">
        <v>66</v>
      </c>
      <c r="X75" s="113" t="s">
        <v>152</v>
      </c>
      <c r="Y75" s="110" t="s">
        <v>336</v>
      </c>
      <c r="Z75" s="113" t="s">
        <v>184</v>
      </c>
      <c r="AA75" s="113" t="s">
        <v>152</v>
      </c>
      <c r="AB75" s="110" t="s">
        <v>154</v>
      </c>
      <c r="AJ75" s="113" t="s">
        <v>155</v>
      </c>
      <c r="AK75" s="113" t="s">
        <v>156</v>
      </c>
      <c r="AL75" s="113" t="s">
        <v>316</v>
      </c>
    </row>
    <row r="76" spans="1:38" ht="12.75">
      <c r="A76" s="108">
        <v>94</v>
      </c>
      <c r="B76" s="109" t="s">
        <v>150</v>
      </c>
      <c r="C76" s="110" t="s">
        <v>222</v>
      </c>
      <c r="D76" s="111" t="s">
        <v>223</v>
      </c>
      <c r="E76" s="112">
        <v>57.441</v>
      </c>
      <c r="F76" s="113" t="s">
        <v>181</v>
      </c>
      <c r="H76" s="114">
        <f>ROUND(E76*G76,2)</f>
        <v>0</v>
      </c>
      <c r="J76" s="114">
        <f t="shared" si="8"/>
        <v>0</v>
      </c>
      <c r="O76" s="113">
        <v>20</v>
      </c>
      <c r="P76" s="113" t="s">
        <v>339</v>
      </c>
      <c r="V76" s="116" t="s">
        <v>66</v>
      </c>
      <c r="X76" s="113" t="s">
        <v>152</v>
      </c>
      <c r="Y76" s="110" t="s">
        <v>222</v>
      </c>
      <c r="Z76" s="113" t="s">
        <v>184</v>
      </c>
      <c r="AA76" s="110" t="s">
        <v>224</v>
      </c>
      <c r="AB76" s="110" t="s">
        <v>154</v>
      </c>
      <c r="AJ76" s="113" t="s">
        <v>155</v>
      </c>
      <c r="AK76" s="113" t="s">
        <v>156</v>
      </c>
      <c r="AL76" s="113" t="s">
        <v>316</v>
      </c>
    </row>
    <row r="77" spans="4:23" ht="12.75">
      <c r="D77" s="139" t="s">
        <v>99</v>
      </c>
      <c r="E77" s="140">
        <f>SUM(J62:J76)</f>
        <v>0</v>
      </c>
      <c r="F77" s="141"/>
      <c r="G77" s="140"/>
      <c r="H77" s="140">
        <f>SUM(H62:H76)</f>
        <v>0</v>
      </c>
      <c r="I77" s="140">
        <f>SUM(I62:I76)</f>
        <v>0</v>
      </c>
      <c r="J77" s="140">
        <f>SUM(J62:J76)</f>
        <v>0</v>
      </c>
      <c r="K77" s="142"/>
      <c r="L77" s="142">
        <f>SUM(L62:L76)</f>
        <v>57.440938450000004</v>
      </c>
      <c r="M77" s="143"/>
      <c r="N77" s="143">
        <f>SUM(N62:N76)</f>
        <v>0</v>
      </c>
      <c r="O77" s="141"/>
      <c r="P77" s="141"/>
      <c r="Q77" s="143"/>
      <c r="R77" s="143"/>
      <c r="S77" s="143"/>
      <c r="T77" s="144"/>
      <c r="U77" s="144"/>
      <c r="V77" s="144"/>
      <c r="W77" s="145"/>
    </row>
    <row r="79" spans="3:4" ht="12.75">
      <c r="C79" s="137" t="s">
        <v>340</v>
      </c>
      <c r="D79" s="138" t="s">
        <v>341</v>
      </c>
    </row>
    <row r="80" spans="1:38" ht="12.75">
      <c r="A80" s="108">
        <v>95</v>
      </c>
      <c r="B80" s="109" t="s">
        <v>150</v>
      </c>
      <c r="C80" s="110" t="s">
        <v>157</v>
      </c>
      <c r="D80" s="111" t="s">
        <v>158</v>
      </c>
      <c r="E80" s="112">
        <v>11.2</v>
      </c>
      <c r="F80" s="113" t="s">
        <v>151</v>
      </c>
      <c r="H80" s="114">
        <f aca="true" t="shared" si="10" ref="H80:H92">ROUND(E80*G80,2)</f>
        <v>0</v>
      </c>
      <c r="J80" s="114">
        <f aca="true" t="shared" si="11" ref="J80:J92">ROUND(E80*G80,2)</f>
        <v>0</v>
      </c>
      <c r="M80" s="112">
        <v>0.23</v>
      </c>
      <c r="N80" s="112">
        <f>E80*M80</f>
        <v>2.576</v>
      </c>
      <c r="O80" s="113">
        <v>20</v>
      </c>
      <c r="P80" s="113" t="s">
        <v>342</v>
      </c>
      <c r="V80" s="116" t="s">
        <v>66</v>
      </c>
      <c r="X80" s="113" t="s">
        <v>152</v>
      </c>
      <c r="Y80" s="110" t="s">
        <v>157</v>
      </c>
      <c r="Z80" s="113" t="s">
        <v>153</v>
      </c>
      <c r="AA80" s="110" t="s">
        <v>159</v>
      </c>
      <c r="AB80" s="110" t="s">
        <v>154</v>
      </c>
      <c r="AJ80" s="113" t="s">
        <v>155</v>
      </c>
      <c r="AK80" s="113" t="s">
        <v>156</v>
      </c>
      <c r="AL80" s="113" t="s">
        <v>343</v>
      </c>
    </row>
    <row r="81" spans="1:38" ht="12.75">
      <c r="A81" s="108">
        <v>96</v>
      </c>
      <c r="B81" s="109" t="s">
        <v>160</v>
      </c>
      <c r="C81" s="110" t="s">
        <v>162</v>
      </c>
      <c r="D81" s="111" t="s">
        <v>163</v>
      </c>
      <c r="E81" s="112">
        <v>7</v>
      </c>
      <c r="F81" s="113" t="s">
        <v>161</v>
      </c>
      <c r="H81" s="114">
        <f t="shared" si="10"/>
        <v>0</v>
      </c>
      <c r="J81" s="114">
        <f t="shared" si="11"/>
        <v>0</v>
      </c>
      <c r="M81" s="112">
        <v>0.04</v>
      </c>
      <c r="N81" s="112">
        <f>E81*M81</f>
        <v>0.28</v>
      </c>
      <c r="O81" s="113">
        <v>20</v>
      </c>
      <c r="P81" s="113" t="s">
        <v>344</v>
      </c>
      <c r="V81" s="116" t="s">
        <v>66</v>
      </c>
      <c r="X81" s="113" t="s">
        <v>152</v>
      </c>
      <c r="Y81" s="110" t="s">
        <v>162</v>
      </c>
      <c r="Z81" s="113" t="s">
        <v>153</v>
      </c>
      <c r="AA81" s="110" t="s">
        <v>164</v>
      </c>
      <c r="AB81" s="110" t="s">
        <v>154</v>
      </c>
      <c r="AJ81" s="113" t="s">
        <v>155</v>
      </c>
      <c r="AK81" s="113" t="s">
        <v>156</v>
      </c>
      <c r="AL81" s="113" t="s">
        <v>343</v>
      </c>
    </row>
    <row r="82" spans="1:38" ht="12.75">
      <c r="A82" s="108">
        <v>97</v>
      </c>
      <c r="B82" s="109" t="s">
        <v>345</v>
      </c>
      <c r="C82" s="110" t="s">
        <v>346</v>
      </c>
      <c r="D82" s="111" t="s">
        <v>347</v>
      </c>
      <c r="E82" s="112">
        <v>1.12</v>
      </c>
      <c r="F82" s="113" t="s">
        <v>167</v>
      </c>
      <c r="H82" s="114">
        <f t="shared" si="10"/>
        <v>0</v>
      </c>
      <c r="J82" s="114">
        <f t="shared" si="11"/>
        <v>0</v>
      </c>
      <c r="K82" s="115">
        <v>2.42103</v>
      </c>
      <c r="L82" s="115">
        <f>E82*K82</f>
        <v>2.7115536000000002</v>
      </c>
      <c r="O82" s="113">
        <v>20</v>
      </c>
      <c r="P82" s="113" t="s">
        <v>348</v>
      </c>
      <c r="V82" s="116" t="s">
        <v>66</v>
      </c>
      <c r="X82" s="113" t="s">
        <v>152</v>
      </c>
      <c r="Y82" s="110" t="s">
        <v>346</v>
      </c>
      <c r="Z82" s="113" t="s">
        <v>349</v>
      </c>
      <c r="AA82" s="110" t="s">
        <v>350</v>
      </c>
      <c r="AB82" s="110" t="s">
        <v>154</v>
      </c>
      <c r="AJ82" s="113" t="s">
        <v>155</v>
      </c>
      <c r="AK82" s="113" t="s">
        <v>156</v>
      </c>
      <c r="AL82" s="113" t="s">
        <v>343</v>
      </c>
    </row>
    <row r="83" spans="1:38" ht="12.75">
      <c r="A83" s="108">
        <v>98</v>
      </c>
      <c r="B83" s="109" t="s">
        <v>345</v>
      </c>
      <c r="C83" s="110" t="s">
        <v>351</v>
      </c>
      <c r="D83" s="111" t="s">
        <v>352</v>
      </c>
      <c r="E83" s="112">
        <v>0.602</v>
      </c>
      <c r="F83" s="113" t="s">
        <v>151</v>
      </c>
      <c r="H83" s="114">
        <f t="shared" si="10"/>
        <v>0</v>
      </c>
      <c r="J83" s="114">
        <f t="shared" si="11"/>
        <v>0</v>
      </c>
      <c r="K83" s="115">
        <v>0.00863</v>
      </c>
      <c r="L83" s="115">
        <f>E83*K83</f>
        <v>0.00519526</v>
      </c>
      <c r="O83" s="113">
        <v>20</v>
      </c>
      <c r="P83" s="113" t="s">
        <v>353</v>
      </c>
      <c r="V83" s="116" t="s">
        <v>66</v>
      </c>
      <c r="X83" s="113" t="s">
        <v>152</v>
      </c>
      <c r="Y83" s="110" t="s">
        <v>351</v>
      </c>
      <c r="Z83" s="113" t="s">
        <v>349</v>
      </c>
      <c r="AA83" s="110" t="s">
        <v>354</v>
      </c>
      <c r="AB83" s="110" t="s">
        <v>154</v>
      </c>
      <c r="AJ83" s="113" t="s">
        <v>155</v>
      </c>
      <c r="AK83" s="113" t="s">
        <v>156</v>
      </c>
      <c r="AL83" s="113" t="s">
        <v>343</v>
      </c>
    </row>
    <row r="84" spans="1:38" ht="12.75">
      <c r="A84" s="108">
        <v>99</v>
      </c>
      <c r="B84" s="109" t="s">
        <v>345</v>
      </c>
      <c r="C84" s="110" t="s">
        <v>355</v>
      </c>
      <c r="D84" s="111" t="s">
        <v>356</v>
      </c>
      <c r="E84" s="112">
        <v>0.602</v>
      </c>
      <c r="F84" s="113" t="s">
        <v>151</v>
      </c>
      <c r="H84" s="114">
        <f t="shared" si="10"/>
        <v>0</v>
      </c>
      <c r="J84" s="114">
        <f t="shared" si="11"/>
        <v>0</v>
      </c>
      <c r="O84" s="113">
        <v>20</v>
      </c>
      <c r="P84" s="113" t="s">
        <v>357</v>
      </c>
      <c r="V84" s="116" t="s">
        <v>66</v>
      </c>
      <c r="X84" s="113" t="s">
        <v>152</v>
      </c>
      <c r="Y84" s="110" t="s">
        <v>355</v>
      </c>
      <c r="Z84" s="113" t="s">
        <v>349</v>
      </c>
      <c r="AA84" s="110" t="s">
        <v>358</v>
      </c>
      <c r="AB84" s="110" t="s">
        <v>154</v>
      </c>
      <c r="AJ84" s="113" t="s">
        <v>155</v>
      </c>
      <c r="AK84" s="113" t="s">
        <v>156</v>
      </c>
      <c r="AL84" s="113" t="s">
        <v>343</v>
      </c>
    </row>
    <row r="85" spans="1:38" ht="25.5">
      <c r="A85" s="108">
        <v>100</v>
      </c>
      <c r="B85" s="109" t="s">
        <v>345</v>
      </c>
      <c r="C85" s="110" t="s">
        <v>359</v>
      </c>
      <c r="D85" s="111" t="s">
        <v>360</v>
      </c>
      <c r="E85" s="112">
        <v>0.7</v>
      </c>
      <c r="F85" s="113" t="s">
        <v>151</v>
      </c>
      <c r="H85" s="114">
        <f t="shared" si="10"/>
        <v>0</v>
      </c>
      <c r="J85" s="114">
        <f t="shared" si="11"/>
        <v>0</v>
      </c>
      <c r="K85" s="115">
        <v>0.00063</v>
      </c>
      <c r="L85" s="115">
        <f>E85*K85</f>
        <v>0.000441</v>
      </c>
      <c r="O85" s="113">
        <v>20</v>
      </c>
      <c r="P85" s="113" t="s">
        <v>361</v>
      </c>
      <c r="V85" s="116" t="s">
        <v>66</v>
      </c>
      <c r="X85" s="113" t="s">
        <v>152</v>
      </c>
      <c r="Y85" s="110" t="s">
        <v>359</v>
      </c>
      <c r="Z85" s="113" t="s">
        <v>195</v>
      </c>
      <c r="AA85" s="113" t="s">
        <v>152</v>
      </c>
      <c r="AB85" s="110" t="s">
        <v>154</v>
      </c>
      <c r="AJ85" s="113" t="s">
        <v>155</v>
      </c>
      <c r="AK85" s="113" t="s">
        <v>156</v>
      </c>
      <c r="AL85" s="113" t="s">
        <v>343</v>
      </c>
    </row>
    <row r="86" spans="1:38" ht="25.5">
      <c r="A86" s="108">
        <v>101</v>
      </c>
      <c r="B86" s="109" t="s">
        <v>150</v>
      </c>
      <c r="C86" s="110" t="s">
        <v>182</v>
      </c>
      <c r="D86" s="111" t="s">
        <v>183</v>
      </c>
      <c r="E86" s="112">
        <v>11.2</v>
      </c>
      <c r="F86" s="113" t="s">
        <v>151</v>
      </c>
      <c r="H86" s="114">
        <f t="shared" si="10"/>
        <v>0</v>
      </c>
      <c r="J86" s="114">
        <f t="shared" si="11"/>
        <v>0</v>
      </c>
      <c r="K86" s="115">
        <v>0.1837</v>
      </c>
      <c r="L86" s="115">
        <f>E86*K86</f>
        <v>2.0574399999999997</v>
      </c>
      <c r="O86" s="113">
        <v>20</v>
      </c>
      <c r="P86" s="113" t="s">
        <v>362</v>
      </c>
      <c r="V86" s="116" t="s">
        <v>66</v>
      </c>
      <c r="X86" s="113" t="s">
        <v>152</v>
      </c>
      <c r="Y86" s="110" t="s">
        <v>182</v>
      </c>
      <c r="Z86" s="113" t="s">
        <v>184</v>
      </c>
      <c r="AA86" s="110" t="s">
        <v>185</v>
      </c>
      <c r="AB86" s="110" t="s">
        <v>154</v>
      </c>
      <c r="AJ86" s="113" t="s">
        <v>155</v>
      </c>
      <c r="AK86" s="113" t="s">
        <v>156</v>
      </c>
      <c r="AL86" s="113" t="s">
        <v>343</v>
      </c>
    </row>
    <row r="87" spans="1:38" ht="12.75">
      <c r="A87" s="108">
        <v>102</v>
      </c>
      <c r="B87" s="109" t="s">
        <v>150</v>
      </c>
      <c r="C87" s="110" t="s">
        <v>363</v>
      </c>
      <c r="D87" s="111" t="s">
        <v>364</v>
      </c>
      <c r="E87" s="112">
        <v>11.2</v>
      </c>
      <c r="F87" s="113" t="s">
        <v>151</v>
      </c>
      <c r="H87" s="114">
        <f t="shared" si="10"/>
        <v>0</v>
      </c>
      <c r="J87" s="114">
        <f t="shared" si="11"/>
        <v>0</v>
      </c>
      <c r="O87" s="113">
        <v>20</v>
      </c>
      <c r="P87" s="113" t="s">
        <v>365</v>
      </c>
      <c r="V87" s="116" t="s">
        <v>66</v>
      </c>
      <c r="X87" s="113" t="s">
        <v>152</v>
      </c>
      <c r="Y87" s="110" t="s">
        <v>363</v>
      </c>
      <c r="Z87" s="113" t="s">
        <v>153</v>
      </c>
      <c r="AA87" s="110" t="s">
        <v>366</v>
      </c>
      <c r="AB87" s="110" t="s">
        <v>154</v>
      </c>
      <c r="AJ87" s="113" t="s">
        <v>155</v>
      </c>
      <c r="AK87" s="113" t="s">
        <v>156</v>
      </c>
      <c r="AL87" s="113" t="s">
        <v>343</v>
      </c>
    </row>
    <row r="88" spans="1:38" ht="12.75">
      <c r="A88" s="108">
        <v>103</v>
      </c>
      <c r="B88" s="109" t="s">
        <v>160</v>
      </c>
      <c r="C88" s="110" t="s">
        <v>211</v>
      </c>
      <c r="D88" s="111" t="s">
        <v>212</v>
      </c>
      <c r="E88" s="112">
        <v>2.856</v>
      </c>
      <c r="F88" s="113" t="s">
        <v>181</v>
      </c>
      <c r="H88" s="114">
        <f t="shared" si="10"/>
        <v>0</v>
      </c>
      <c r="J88" s="114">
        <f t="shared" si="11"/>
        <v>0</v>
      </c>
      <c r="O88" s="113">
        <v>20</v>
      </c>
      <c r="P88" s="113" t="s">
        <v>367</v>
      </c>
      <c r="V88" s="116" t="s">
        <v>66</v>
      </c>
      <c r="X88" s="113" t="s">
        <v>152</v>
      </c>
      <c r="Y88" s="110" t="s">
        <v>211</v>
      </c>
      <c r="Z88" s="113" t="s">
        <v>153</v>
      </c>
      <c r="AA88" s="110" t="s">
        <v>213</v>
      </c>
      <c r="AB88" s="110" t="s">
        <v>154</v>
      </c>
      <c r="AJ88" s="113" t="s">
        <v>155</v>
      </c>
      <c r="AK88" s="113" t="s">
        <v>156</v>
      </c>
      <c r="AL88" s="113" t="s">
        <v>343</v>
      </c>
    </row>
    <row r="89" spans="1:38" ht="12.75">
      <c r="A89" s="108">
        <v>104</v>
      </c>
      <c r="B89" s="109" t="s">
        <v>160</v>
      </c>
      <c r="C89" s="110" t="s">
        <v>214</v>
      </c>
      <c r="D89" s="111" t="s">
        <v>215</v>
      </c>
      <c r="E89" s="112">
        <v>22.848</v>
      </c>
      <c r="F89" s="113" t="s">
        <v>181</v>
      </c>
      <c r="H89" s="114">
        <f t="shared" si="10"/>
        <v>0</v>
      </c>
      <c r="J89" s="114">
        <f t="shared" si="11"/>
        <v>0</v>
      </c>
      <c r="O89" s="113">
        <v>20</v>
      </c>
      <c r="P89" s="113" t="s">
        <v>368</v>
      </c>
      <c r="V89" s="116" t="s">
        <v>66</v>
      </c>
      <c r="X89" s="113" t="s">
        <v>152</v>
      </c>
      <c r="Y89" s="110" t="s">
        <v>214</v>
      </c>
      <c r="Z89" s="113" t="s">
        <v>153</v>
      </c>
      <c r="AA89" s="110" t="s">
        <v>216</v>
      </c>
      <c r="AB89" s="110" t="s">
        <v>154</v>
      </c>
      <c r="AJ89" s="113" t="s">
        <v>155</v>
      </c>
      <c r="AK89" s="113" t="s">
        <v>156</v>
      </c>
      <c r="AL89" s="113" t="s">
        <v>343</v>
      </c>
    </row>
    <row r="90" spans="1:38" ht="12.75">
      <c r="A90" s="108">
        <v>105</v>
      </c>
      <c r="B90" s="109" t="s">
        <v>160</v>
      </c>
      <c r="C90" s="110" t="s">
        <v>217</v>
      </c>
      <c r="D90" s="111" t="s">
        <v>218</v>
      </c>
      <c r="E90" s="112">
        <v>2.856</v>
      </c>
      <c r="F90" s="113" t="s">
        <v>181</v>
      </c>
      <c r="H90" s="114">
        <f t="shared" si="10"/>
        <v>0</v>
      </c>
      <c r="J90" s="114">
        <f t="shared" si="11"/>
        <v>0</v>
      </c>
      <c r="O90" s="113">
        <v>20</v>
      </c>
      <c r="P90" s="113" t="s">
        <v>369</v>
      </c>
      <c r="V90" s="116" t="s">
        <v>66</v>
      </c>
      <c r="X90" s="113" t="s">
        <v>152</v>
      </c>
      <c r="Y90" s="110" t="s">
        <v>217</v>
      </c>
      <c r="Z90" s="113" t="s">
        <v>153</v>
      </c>
      <c r="AA90" s="110" t="s">
        <v>219</v>
      </c>
      <c r="AB90" s="110" t="s">
        <v>154</v>
      </c>
      <c r="AJ90" s="113" t="s">
        <v>155</v>
      </c>
      <c r="AK90" s="113" t="s">
        <v>156</v>
      </c>
      <c r="AL90" s="113" t="s">
        <v>343</v>
      </c>
    </row>
    <row r="91" spans="1:38" ht="25.5">
      <c r="A91" s="108">
        <v>106</v>
      </c>
      <c r="B91" s="109" t="s">
        <v>220</v>
      </c>
      <c r="C91" s="110" t="s">
        <v>264</v>
      </c>
      <c r="D91" s="111" t="s">
        <v>265</v>
      </c>
      <c r="E91" s="112">
        <v>2.856</v>
      </c>
      <c r="F91" s="113" t="s">
        <v>181</v>
      </c>
      <c r="H91" s="114">
        <f t="shared" si="10"/>
        <v>0</v>
      </c>
      <c r="J91" s="114">
        <f t="shared" si="11"/>
        <v>0</v>
      </c>
      <c r="O91" s="113">
        <v>20</v>
      </c>
      <c r="P91" s="113" t="s">
        <v>370</v>
      </c>
      <c r="V91" s="116" t="s">
        <v>66</v>
      </c>
      <c r="X91" s="113" t="s">
        <v>152</v>
      </c>
      <c r="Y91" s="110" t="s">
        <v>264</v>
      </c>
      <c r="Z91" s="113" t="s">
        <v>153</v>
      </c>
      <c r="AA91" s="110" t="s">
        <v>221</v>
      </c>
      <c r="AB91" s="110" t="s">
        <v>154</v>
      </c>
      <c r="AJ91" s="113" t="s">
        <v>155</v>
      </c>
      <c r="AK91" s="113" t="s">
        <v>156</v>
      </c>
      <c r="AL91" s="113" t="s">
        <v>343</v>
      </c>
    </row>
    <row r="92" spans="1:38" ht="12.75">
      <c r="A92" s="108">
        <v>107</v>
      </c>
      <c r="B92" s="109" t="s">
        <v>150</v>
      </c>
      <c r="C92" s="110" t="s">
        <v>222</v>
      </c>
      <c r="D92" s="111" t="s">
        <v>223</v>
      </c>
      <c r="E92" s="112">
        <v>4.775</v>
      </c>
      <c r="F92" s="113" t="s">
        <v>181</v>
      </c>
      <c r="H92" s="114">
        <f t="shared" si="10"/>
        <v>0</v>
      </c>
      <c r="J92" s="114">
        <f t="shared" si="11"/>
        <v>0</v>
      </c>
      <c r="O92" s="113">
        <v>20</v>
      </c>
      <c r="P92" s="113" t="s">
        <v>371</v>
      </c>
      <c r="V92" s="116" t="s">
        <v>66</v>
      </c>
      <c r="X92" s="113" t="s">
        <v>152</v>
      </c>
      <c r="Y92" s="110" t="s">
        <v>222</v>
      </c>
      <c r="Z92" s="113" t="s">
        <v>184</v>
      </c>
      <c r="AA92" s="110" t="s">
        <v>224</v>
      </c>
      <c r="AB92" s="110" t="s">
        <v>154</v>
      </c>
      <c r="AJ92" s="113" t="s">
        <v>155</v>
      </c>
      <c r="AK92" s="113" t="s">
        <v>156</v>
      </c>
      <c r="AL92" s="113" t="s">
        <v>343</v>
      </c>
    </row>
    <row r="93" spans="4:23" ht="12.75">
      <c r="D93" s="139" t="s">
        <v>100</v>
      </c>
      <c r="E93" s="140">
        <f>SUM(J80:J92)</f>
        <v>0</v>
      </c>
      <c r="F93" s="141"/>
      <c r="G93" s="140"/>
      <c r="H93" s="140">
        <f>SUM(H80:H92)</f>
        <v>0</v>
      </c>
      <c r="I93" s="140">
        <f>SUM(I80:I92)</f>
        <v>0</v>
      </c>
      <c r="J93" s="140">
        <f>SUM(J80:J92)</f>
        <v>0</v>
      </c>
      <c r="K93" s="142"/>
      <c r="L93" s="142">
        <f>SUM(L80:L92)</f>
        <v>4.774629859999999</v>
      </c>
      <c r="M93" s="143"/>
      <c r="N93" s="143">
        <f>SUM(N80:N92)</f>
        <v>2.856</v>
      </c>
      <c r="O93" s="141"/>
      <c r="P93" s="141"/>
      <c r="Q93" s="143"/>
      <c r="R93" s="143"/>
      <c r="S93" s="143"/>
      <c r="T93" s="144"/>
      <c r="U93" s="144"/>
      <c r="V93" s="144"/>
      <c r="W93" s="145"/>
    </row>
    <row r="95" spans="3:4" ht="12.75">
      <c r="C95" s="137" t="s">
        <v>372</v>
      </c>
      <c r="D95" s="138" t="s">
        <v>373</v>
      </c>
    </row>
    <row r="96" spans="1:38" ht="12.75">
      <c r="A96" s="108">
        <v>108</v>
      </c>
      <c r="B96" s="109" t="s">
        <v>160</v>
      </c>
      <c r="C96" s="110" t="s">
        <v>374</v>
      </c>
      <c r="D96" s="111" t="s">
        <v>375</v>
      </c>
      <c r="E96" s="112">
        <v>5.61</v>
      </c>
      <c r="F96" s="113" t="s">
        <v>167</v>
      </c>
      <c r="H96" s="114">
        <f aca="true" t="shared" si="12" ref="H96:H105">ROUND(E96*G96,2)</f>
        <v>0</v>
      </c>
      <c r="J96" s="114">
        <f aca="true" t="shared" si="13" ref="J96:J114">ROUND(E96*G96,2)</f>
        <v>0</v>
      </c>
      <c r="O96" s="113">
        <v>20</v>
      </c>
      <c r="P96" s="113" t="s">
        <v>376</v>
      </c>
      <c r="V96" s="116" t="s">
        <v>66</v>
      </c>
      <c r="X96" s="113" t="s">
        <v>152</v>
      </c>
      <c r="Y96" s="110" t="s">
        <v>374</v>
      </c>
      <c r="Z96" s="113" t="s">
        <v>168</v>
      </c>
      <c r="AA96" s="110" t="s">
        <v>377</v>
      </c>
      <c r="AB96" s="110" t="s">
        <v>154</v>
      </c>
      <c r="AJ96" s="113" t="s">
        <v>155</v>
      </c>
      <c r="AK96" s="113" t="s">
        <v>156</v>
      </c>
      <c r="AL96" s="113" t="s">
        <v>378</v>
      </c>
    </row>
    <row r="97" spans="1:38" ht="12.75">
      <c r="A97" s="108">
        <v>109</v>
      </c>
      <c r="B97" s="109" t="s">
        <v>160</v>
      </c>
      <c r="C97" s="110" t="s">
        <v>379</v>
      </c>
      <c r="D97" s="111" t="s">
        <v>380</v>
      </c>
      <c r="E97" s="112">
        <v>5.61</v>
      </c>
      <c r="F97" s="113" t="s">
        <v>167</v>
      </c>
      <c r="H97" s="114">
        <f t="shared" si="12"/>
        <v>0</v>
      </c>
      <c r="J97" s="114">
        <f t="shared" si="13"/>
        <v>0</v>
      </c>
      <c r="O97" s="113">
        <v>20</v>
      </c>
      <c r="P97" s="113" t="s">
        <v>381</v>
      </c>
      <c r="V97" s="116" t="s">
        <v>66</v>
      </c>
      <c r="X97" s="113" t="s">
        <v>152</v>
      </c>
      <c r="Y97" s="110" t="s">
        <v>379</v>
      </c>
      <c r="Z97" s="113" t="s">
        <v>168</v>
      </c>
      <c r="AA97" s="110" t="s">
        <v>382</v>
      </c>
      <c r="AB97" s="110" t="s">
        <v>154</v>
      </c>
      <c r="AJ97" s="113" t="s">
        <v>155</v>
      </c>
      <c r="AK97" s="113" t="s">
        <v>156</v>
      </c>
      <c r="AL97" s="113" t="s">
        <v>378</v>
      </c>
    </row>
    <row r="98" spans="1:38" ht="12.75">
      <c r="A98" s="108">
        <v>110</v>
      </c>
      <c r="B98" s="109" t="s">
        <v>160</v>
      </c>
      <c r="C98" s="110" t="s">
        <v>279</v>
      </c>
      <c r="D98" s="111" t="s">
        <v>280</v>
      </c>
      <c r="E98" s="112">
        <v>5.61</v>
      </c>
      <c r="F98" s="113" t="s">
        <v>167</v>
      </c>
      <c r="H98" s="114">
        <f t="shared" si="12"/>
        <v>0</v>
      </c>
      <c r="J98" s="114">
        <f t="shared" si="13"/>
        <v>0</v>
      </c>
      <c r="O98" s="113">
        <v>20</v>
      </c>
      <c r="P98" s="113" t="s">
        <v>383</v>
      </c>
      <c r="V98" s="116" t="s">
        <v>66</v>
      </c>
      <c r="X98" s="113" t="s">
        <v>152</v>
      </c>
      <c r="Y98" s="110" t="s">
        <v>279</v>
      </c>
      <c r="Z98" s="113" t="s">
        <v>172</v>
      </c>
      <c r="AA98" s="110" t="s">
        <v>282</v>
      </c>
      <c r="AB98" s="110" t="s">
        <v>154</v>
      </c>
      <c r="AJ98" s="113" t="s">
        <v>155</v>
      </c>
      <c r="AK98" s="113" t="s">
        <v>156</v>
      </c>
      <c r="AL98" s="113" t="s">
        <v>378</v>
      </c>
    </row>
    <row r="99" spans="1:38" ht="12.75">
      <c r="A99" s="108">
        <v>111</v>
      </c>
      <c r="B99" s="109" t="s">
        <v>160</v>
      </c>
      <c r="C99" s="110" t="s">
        <v>174</v>
      </c>
      <c r="D99" s="111" t="s">
        <v>175</v>
      </c>
      <c r="E99" s="112">
        <v>5.61</v>
      </c>
      <c r="F99" s="113" t="s">
        <v>167</v>
      </c>
      <c r="H99" s="114">
        <f t="shared" si="12"/>
        <v>0</v>
      </c>
      <c r="J99" s="114">
        <f t="shared" si="13"/>
        <v>0</v>
      </c>
      <c r="O99" s="113">
        <v>20</v>
      </c>
      <c r="P99" s="113" t="s">
        <v>384</v>
      </c>
      <c r="V99" s="116" t="s">
        <v>66</v>
      </c>
      <c r="X99" s="113" t="s">
        <v>152</v>
      </c>
      <c r="Y99" s="110" t="s">
        <v>174</v>
      </c>
      <c r="Z99" s="113" t="s">
        <v>168</v>
      </c>
      <c r="AA99" s="110" t="s">
        <v>176</v>
      </c>
      <c r="AB99" s="110" t="s">
        <v>154</v>
      </c>
      <c r="AJ99" s="113" t="s">
        <v>155</v>
      </c>
      <c r="AK99" s="113" t="s">
        <v>156</v>
      </c>
      <c r="AL99" s="113" t="s">
        <v>378</v>
      </c>
    </row>
    <row r="100" spans="1:38" ht="12.75">
      <c r="A100" s="108">
        <v>112</v>
      </c>
      <c r="B100" s="109" t="s">
        <v>284</v>
      </c>
      <c r="C100" s="110" t="s">
        <v>285</v>
      </c>
      <c r="D100" s="111" t="s">
        <v>286</v>
      </c>
      <c r="E100" s="112">
        <v>5.61</v>
      </c>
      <c r="F100" s="113" t="s">
        <v>167</v>
      </c>
      <c r="H100" s="114">
        <f t="shared" si="12"/>
        <v>0</v>
      </c>
      <c r="J100" s="114">
        <f t="shared" si="13"/>
        <v>0</v>
      </c>
      <c r="O100" s="113">
        <v>20</v>
      </c>
      <c r="P100" s="113" t="s">
        <v>385</v>
      </c>
      <c r="V100" s="116" t="s">
        <v>66</v>
      </c>
      <c r="X100" s="113" t="s">
        <v>152</v>
      </c>
      <c r="Y100" s="110" t="s">
        <v>285</v>
      </c>
      <c r="Z100" s="113" t="s">
        <v>168</v>
      </c>
      <c r="AA100" s="110" t="s">
        <v>288</v>
      </c>
      <c r="AB100" s="110" t="s">
        <v>154</v>
      </c>
      <c r="AJ100" s="113" t="s">
        <v>155</v>
      </c>
      <c r="AK100" s="113" t="s">
        <v>156</v>
      </c>
      <c r="AL100" s="113" t="s">
        <v>378</v>
      </c>
    </row>
    <row r="101" spans="1:38" ht="12.75">
      <c r="A101" s="108">
        <v>113</v>
      </c>
      <c r="B101" s="109" t="s">
        <v>345</v>
      </c>
      <c r="C101" s="110" t="s">
        <v>386</v>
      </c>
      <c r="D101" s="111" t="s">
        <v>387</v>
      </c>
      <c r="E101" s="112">
        <v>4.23</v>
      </c>
      <c r="F101" s="113" t="s">
        <v>167</v>
      </c>
      <c r="H101" s="114">
        <f t="shared" si="12"/>
        <v>0</v>
      </c>
      <c r="J101" s="114">
        <f t="shared" si="13"/>
        <v>0</v>
      </c>
      <c r="K101" s="115">
        <v>2.41931</v>
      </c>
      <c r="L101" s="115">
        <f aca="true" t="shared" si="14" ref="L101:L108">E101*K101</f>
        <v>10.2336813</v>
      </c>
      <c r="O101" s="113">
        <v>20</v>
      </c>
      <c r="P101" s="113" t="s">
        <v>388</v>
      </c>
      <c r="V101" s="116" t="s">
        <v>66</v>
      </c>
      <c r="X101" s="113" t="s">
        <v>152</v>
      </c>
      <c r="Y101" s="110" t="s">
        <v>386</v>
      </c>
      <c r="Z101" s="113" t="s">
        <v>349</v>
      </c>
      <c r="AA101" s="110" t="s">
        <v>389</v>
      </c>
      <c r="AB101" s="110" t="s">
        <v>154</v>
      </c>
      <c r="AJ101" s="113" t="s">
        <v>155</v>
      </c>
      <c r="AK101" s="113" t="s">
        <v>156</v>
      </c>
      <c r="AL101" s="113" t="s">
        <v>378</v>
      </c>
    </row>
    <row r="102" spans="1:38" ht="25.5">
      <c r="A102" s="108">
        <v>114</v>
      </c>
      <c r="B102" s="109" t="s">
        <v>390</v>
      </c>
      <c r="C102" s="110" t="s">
        <v>391</v>
      </c>
      <c r="D102" s="111" t="s">
        <v>392</v>
      </c>
      <c r="E102" s="112">
        <v>1.485</v>
      </c>
      <c r="F102" s="113" t="s">
        <v>167</v>
      </c>
      <c r="H102" s="114">
        <f t="shared" si="12"/>
        <v>0</v>
      </c>
      <c r="J102" s="114">
        <f t="shared" si="13"/>
        <v>0</v>
      </c>
      <c r="K102" s="115">
        <v>2.31593</v>
      </c>
      <c r="L102" s="115">
        <f t="shared" si="14"/>
        <v>3.43915605</v>
      </c>
      <c r="O102" s="113">
        <v>20</v>
      </c>
      <c r="P102" s="113" t="s">
        <v>393</v>
      </c>
      <c r="V102" s="116" t="s">
        <v>66</v>
      </c>
      <c r="X102" s="113" t="s">
        <v>152</v>
      </c>
      <c r="Y102" s="110" t="s">
        <v>391</v>
      </c>
      <c r="Z102" s="113" t="s">
        <v>394</v>
      </c>
      <c r="AA102" s="110" t="s">
        <v>395</v>
      </c>
      <c r="AB102" s="110" t="s">
        <v>154</v>
      </c>
      <c r="AJ102" s="113" t="s">
        <v>155</v>
      </c>
      <c r="AK102" s="113" t="s">
        <v>156</v>
      </c>
      <c r="AL102" s="113" t="s">
        <v>378</v>
      </c>
    </row>
    <row r="103" spans="1:38" ht="25.5">
      <c r="A103" s="108">
        <v>115</v>
      </c>
      <c r="B103" s="109" t="s">
        <v>390</v>
      </c>
      <c r="C103" s="110" t="s">
        <v>396</v>
      </c>
      <c r="D103" s="111" t="s">
        <v>397</v>
      </c>
      <c r="E103" s="112">
        <v>0.035</v>
      </c>
      <c r="F103" s="113" t="s">
        <v>181</v>
      </c>
      <c r="H103" s="114">
        <f t="shared" si="12"/>
        <v>0</v>
      </c>
      <c r="J103" s="114">
        <f t="shared" si="13"/>
        <v>0</v>
      </c>
      <c r="K103" s="115">
        <v>1.03787</v>
      </c>
      <c r="L103" s="115">
        <f t="shared" si="14"/>
        <v>0.03632545000000001</v>
      </c>
      <c r="O103" s="113">
        <v>20</v>
      </c>
      <c r="P103" s="113" t="s">
        <v>398</v>
      </c>
      <c r="V103" s="116" t="s">
        <v>66</v>
      </c>
      <c r="X103" s="113" t="s">
        <v>152</v>
      </c>
      <c r="Y103" s="110" t="s">
        <v>396</v>
      </c>
      <c r="Z103" s="113" t="s">
        <v>349</v>
      </c>
      <c r="AA103" s="110" t="s">
        <v>399</v>
      </c>
      <c r="AB103" s="110" t="s">
        <v>154</v>
      </c>
      <c r="AJ103" s="113" t="s">
        <v>155</v>
      </c>
      <c r="AK103" s="113" t="s">
        <v>156</v>
      </c>
      <c r="AL103" s="113" t="s">
        <v>378</v>
      </c>
    </row>
    <row r="104" spans="1:38" ht="25.5">
      <c r="A104" s="108">
        <v>116</v>
      </c>
      <c r="B104" s="109" t="s">
        <v>390</v>
      </c>
      <c r="C104" s="110" t="s">
        <v>400</v>
      </c>
      <c r="D104" s="111" t="s">
        <v>401</v>
      </c>
      <c r="E104" s="112">
        <v>0.84</v>
      </c>
      <c r="F104" s="113" t="s">
        <v>167</v>
      </c>
      <c r="H104" s="114">
        <f t="shared" si="12"/>
        <v>0</v>
      </c>
      <c r="J104" s="114">
        <f t="shared" si="13"/>
        <v>0</v>
      </c>
      <c r="K104" s="115">
        <v>2.32459</v>
      </c>
      <c r="L104" s="115">
        <f t="shared" si="14"/>
        <v>1.9526556000000002</v>
      </c>
      <c r="O104" s="113">
        <v>20</v>
      </c>
      <c r="P104" s="113" t="s">
        <v>402</v>
      </c>
      <c r="V104" s="116" t="s">
        <v>66</v>
      </c>
      <c r="X104" s="113" t="s">
        <v>152</v>
      </c>
      <c r="Y104" s="110" t="s">
        <v>400</v>
      </c>
      <c r="Z104" s="113" t="s">
        <v>394</v>
      </c>
      <c r="AA104" s="110" t="s">
        <v>403</v>
      </c>
      <c r="AB104" s="110" t="s">
        <v>154</v>
      </c>
      <c r="AJ104" s="113" t="s">
        <v>155</v>
      </c>
      <c r="AK104" s="113" t="s">
        <v>156</v>
      </c>
      <c r="AL104" s="113" t="s">
        <v>378</v>
      </c>
    </row>
    <row r="105" spans="1:38" ht="12.75">
      <c r="A105" s="108">
        <v>117</v>
      </c>
      <c r="B105" s="109" t="s">
        <v>390</v>
      </c>
      <c r="C105" s="110" t="s">
        <v>404</v>
      </c>
      <c r="D105" s="111" t="s">
        <v>405</v>
      </c>
      <c r="E105" s="112">
        <v>14.1</v>
      </c>
      <c r="F105" s="113" t="s">
        <v>161</v>
      </c>
      <c r="H105" s="114">
        <f t="shared" si="12"/>
        <v>0</v>
      </c>
      <c r="J105" s="114">
        <f t="shared" si="13"/>
        <v>0</v>
      </c>
      <c r="K105" s="115">
        <v>0.00894</v>
      </c>
      <c r="L105" s="115">
        <f t="shared" si="14"/>
        <v>0.126054</v>
      </c>
      <c r="O105" s="113">
        <v>20</v>
      </c>
      <c r="P105" s="113" t="s">
        <v>406</v>
      </c>
      <c r="V105" s="116" t="s">
        <v>66</v>
      </c>
      <c r="X105" s="113" t="s">
        <v>152</v>
      </c>
      <c r="Y105" s="110" t="s">
        <v>404</v>
      </c>
      <c r="Z105" s="113" t="s">
        <v>407</v>
      </c>
      <c r="AA105" s="110" t="s">
        <v>408</v>
      </c>
      <c r="AB105" s="110" t="s">
        <v>154</v>
      </c>
      <c r="AJ105" s="113" t="s">
        <v>155</v>
      </c>
      <c r="AK105" s="113" t="s">
        <v>156</v>
      </c>
      <c r="AL105" s="113" t="s">
        <v>378</v>
      </c>
    </row>
    <row r="106" spans="1:38" ht="25.5">
      <c r="A106" s="108">
        <v>118</v>
      </c>
      <c r="B106" s="109" t="s">
        <v>186</v>
      </c>
      <c r="C106" s="110" t="s">
        <v>409</v>
      </c>
      <c r="D106" s="111" t="s">
        <v>410</v>
      </c>
      <c r="E106" s="112">
        <v>37</v>
      </c>
      <c r="F106" s="113" t="s">
        <v>200</v>
      </c>
      <c r="I106" s="114">
        <f>ROUND(E106*G106,2)</f>
        <v>0</v>
      </c>
      <c r="J106" s="114">
        <f t="shared" si="13"/>
        <v>0</v>
      </c>
      <c r="K106" s="115">
        <v>0.0103</v>
      </c>
      <c r="L106" s="115">
        <f t="shared" si="14"/>
        <v>0.3811</v>
      </c>
      <c r="O106" s="113">
        <v>20</v>
      </c>
      <c r="P106" s="113" t="s">
        <v>411</v>
      </c>
      <c r="V106" s="116" t="s">
        <v>54</v>
      </c>
      <c r="X106" s="113" t="s">
        <v>152</v>
      </c>
      <c r="Y106" s="110" t="s">
        <v>409</v>
      </c>
      <c r="Z106" s="113" t="s">
        <v>189</v>
      </c>
      <c r="AA106" s="113" t="s">
        <v>152</v>
      </c>
      <c r="AB106" s="110" t="s">
        <v>190</v>
      </c>
      <c r="AJ106" s="113" t="s">
        <v>191</v>
      </c>
      <c r="AK106" s="113" t="s">
        <v>156</v>
      </c>
      <c r="AL106" s="113" t="s">
        <v>378</v>
      </c>
    </row>
    <row r="107" spans="1:38" ht="12.75">
      <c r="A107" s="108">
        <v>119</v>
      </c>
      <c r="B107" s="109" t="s">
        <v>390</v>
      </c>
      <c r="C107" s="110" t="s">
        <v>412</v>
      </c>
      <c r="D107" s="111" t="s">
        <v>413</v>
      </c>
      <c r="E107" s="112">
        <v>7</v>
      </c>
      <c r="F107" s="113" t="s">
        <v>200</v>
      </c>
      <c r="H107" s="114">
        <f>ROUND(E107*G107,2)</f>
        <v>0</v>
      </c>
      <c r="J107" s="114">
        <f t="shared" si="13"/>
        <v>0</v>
      </c>
      <c r="K107" s="115">
        <v>0.00447</v>
      </c>
      <c r="L107" s="115">
        <f t="shared" si="14"/>
        <v>0.03129</v>
      </c>
      <c r="O107" s="113">
        <v>20</v>
      </c>
      <c r="P107" s="113" t="s">
        <v>414</v>
      </c>
      <c r="V107" s="116" t="s">
        <v>66</v>
      </c>
      <c r="X107" s="113" t="s">
        <v>152</v>
      </c>
      <c r="Y107" s="110" t="s">
        <v>412</v>
      </c>
      <c r="Z107" s="113" t="s">
        <v>407</v>
      </c>
      <c r="AA107" s="110" t="s">
        <v>408</v>
      </c>
      <c r="AB107" s="110" t="s">
        <v>154</v>
      </c>
      <c r="AJ107" s="113" t="s">
        <v>155</v>
      </c>
      <c r="AK107" s="113" t="s">
        <v>156</v>
      </c>
      <c r="AL107" s="113" t="s">
        <v>378</v>
      </c>
    </row>
    <row r="108" spans="1:38" ht="25.5">
      <c r="A108" s="108">
        <v>120</v>
      </c>
      <c r="B108" s="109" t="s">
        <v>186</v>
      </c>
      <c r="C108" s="110" t="s">
        <v>415</v>
      </c>
      <c r="D108" s="111" t="s">
        <v>416</v>
      </c>
      <c r="E108" s="112">
        <v>7</v>
      </c>
      <c r="F108" s="113" t="s">
        <v>200</v>
      </c>
      <c r="I108" s="114">
        <f>ROUND(E108*G108,2)</f>
        <v>0</v>
      </c>
      <c r="J108" s="114">
        <f t="shared" si="13"/>
        <v>0</v>
      </c>
      <c r="K108" s="115">
        <v>0.01184</v>
      </c>
      <c r="L108" s="115">
        <f t="shared" si="14"/>
        <v>0.08288</v>
      </c>
      <c r="O108" s="113">
        <v>20</v>
      </c>
      <c r="P108" s="113" t="s">
        <v>417</v>
      </c>
      <c r="V108" s="116" t="s">
        <v>54</v>
      </c>
      <c r="X108" s="113" t="s">
        <v>152</v>
      </c>
      <c r="Y108" s="110" t="s">
        <v>415</v>
      </c>
      <c r="Z108" s="113" t="s">
        <v>189</v>
      </c>
      <c r="AA108" s="113" t="s">
        <v>152</v>
      </c>
      <c r="AB108" s="110" t="s">
        <v>190</v>
      </c>
      <c r="AJ108" s="113" t="s">
        <v>191</v>
      </c>
      <c r="AK108" s="113" t="s">
        <v>156</v>
      </c>
      <c r="AL108" s="113" t="s">
        <v>378</v>
      </c>
    </row>
    <row r="109" spans="1:38" ht="25.5">
      <c r="A109" s="108">
        <v>121</v>
      </c>
      <c r="B109" s="109" t="s">
        <v>390</v>
      </c>
      <c r="C109" s="110" t="s">
        <v>418</v>
      </c>
      <c r="D109" s="111" t="s">
        <v>419</v>
      </c>
      <c r="E109" s="112">
        <v>11.67</v>
      </c>
      <c r="F109" s="113" t="s">
        <v>181</v>
      </c>
      <c r="H109" s="114">
        <f>ROUND(E109*G109,2)</f>
        <v>0</v>
      </c>
      <c r="J109" s="114">
        <f t="shared" si="13"/>
        <v>0</v>
      </c>
      <c r="O109" s="113">
        <v>20</v>
      </c>
      <c r="P109" s="113" t="s">
        <v>420</v>
      </c>
      <c r="V109" s="116" t="s">
        <v>66</v>
      </c>
      <c r="X109" s="113" t="s">
        <v>152</v>
      </c>
      <c r="Y109" s="110" t="s">
        <v>418</v>
      </c>
      <c r="Z109" s="113" t="s">
        <v>421</v>
      </c>
      <c r="AA109" s="110" t="s">
        <v>422</v>
      </c>
      <c r="AB109" s="110" t="s">
        <v>154</v>
      </c>
      <c r="AJ109" s="113" t="s">
        <v>155</v>
      </c>
      <c r="AK109" s="113" t="s">
        <v>156</v>
      </c>
      <c r="AL109" s="113" t="s">
        <v>378</v>
      </c>
    </row>
    <row r="110" spans="1:38" ht="12.75">
      <c r="A110" s="108">
        <v>122</v>
      </c>
      <c r="B110" s="109" t="s">
        <v>423</v>
      </c>
      <c r="C110" s="110" t="s">
        <v>424</v>
      </c>
      <c r="D110" s="111" t="s">
        <v>425</v>
      </c>
      <c r="E110" s="112">
        <v>14.1</v>
      </c>
      <c r="F110" s="113" t="s">
        <v>161</v>
      </c>
      <c r="H110" s="114">
        <f>ROUND(E110*G110,2)</f>
        <v>0</v>
      </c>
      <c r="J110" s="114">
        <f t="shared" si="13"/>
        <v>0</v>
      </c>
      <c r="O110" s="113">
        <v>20</v>
      </c>
      <c r="P110" s="113" t="s">
        <v>426</v>
      </c>
      <c r="V110" s="116" t="s">
        <v>427</v>
      </c>
      <c r="X110" s="113" t="s">
        <v>152</v>
      </c>
      <c r="Y110" s="110" t="s">
        <v>424</v>
      </c>
      <c r="Z110" s="113" t="s">
        <v>428</v>
      </c>
      <c r="AA110" s="110" t="s">
        <v>429</v>
      </c>
      <c r="AB110" s="110" t="s">
        <v>154</v>
      </c>
      <c r="AJ110" s="113" t="s">
        <v>430</v>
      </c>
      <c r="AK110" s="113" t="s">
        <v>156</v>
      </c>
      <c r="AL110" s="113" t="s">
        <v>378</v>
      </c>
    </row>
    <row r="111" spans="1:38" ht="25.5">
      <c r="A111" s="108">
        <v>123</v>
      </c>
      <c r="B111" s="109" t="s">
        <v>186</v>
      </c>
      <c r="C111" s="110" t="s">
        <v>431</v>
      </c>
      <c r="D111" s="111" t="s">
        <v>432</v>
      </c>
      <c r="E111" s="112">
        <v>5</v>
      </c>
      <c r="F111" s="113" t="s">
        <v>200</v>
      </c>
      <c r="I111" s="114">
        <f>ROUND(E111*G111,2)</f>
        <v>0</v>
      </c>
      <c r="J111" s="114">
        <f t="shared" si="13"/>
        <v>0</v>
      </c>
      <c r="K111" s="115">
        <v>0.04448</v>
      </c>
      <c r="L111" s="115">
        <f>E111*K111</f>
        <v>0.2224</v>
      </c>
      <c r="O111" s="113">
        <v>20</v>
      </c>
      <c r="P111" s="113" t="s">
        <v>433</v>
      </c>
      <c r="V111" s="116" t="s">
        <v>54</v>
      </c>
      <c r="X111" s="113" t="s">
        <v>152</v>
      </c>
      <c r="Y111" s="110" t="s">
        <v>431</v>
      </c>
      <c r="Z111" s="110" t="s">
        <v>434</v>
      </c>
      <c r="AA111" s="113" t="s">
        <v>152</v>
      </c>
      <c r="AB111" s="110" t="s">
        <v>435</v>
      </c>
      <c r="AJ111" s="113" t="s">
        <v>436</v>
      </c>
      <c r="AK111" s="113" t="s">
        <v>156</v>
      </c>
      <c r="AL111" s="113" t="s">
        <v>378</v>
      </c>
    </row>
    <row r="112" spans="1:38" ht="12.75">
      <c r="A112" s="108">
        <v>124</v>
      </c>
      <c r="B112" s="109" t="s">
        <v>423</v>
      </c>
      <c r="C112" s="110" t="s">
        <v>437</v>
      </c>
      <c r="D112" s="111" t="s">
        <v>438</v>
      </c>
      <c r="E112" s="112">
        <v>1</v>
      </c>
      <c r="F112" s="113" t="s">
        <v>200</v>
      </c>
      <c r="H112" s="114">
        <f>ROUND(E112*G112,2)</f>
        <v>0</v>
      </c>
      <c r="J112" s="114">
        <f t="shared" si="13"/>
        <v>0</v>
      </c>
      <c r="O112" s="113">
        <v>20</v>
      </c>
      <c r="P112" s="113" t="s">
        <v>439</v>
      </c>
      <c r="V112" s="116" t="s">
        <v>427</v>
      </c>
      <c r="X112" s="113" t="s">
        <v>152</v>
      </c>
      <c r="Y112" s="110" t="s">
        <v>437</v>
      </c>
      <c r="Z112" s="113" t="s">
        <v>428</v>
      </c>
      <c r="AA112" s="110" t="s">
        <v>440</v>
      </c>
      <c r="AB112" s="110" t="s">
        <v>154</v>
      </c>
      <c r="AJ112" s="113" t="s">
        <v>430</v>
      </c>
      <c r="AK112" s="113" t="s">
        <v>156</v>
      </c>
      <c r="AL112" s="113" t="s">
        <v>378</v>
      </c>
    </row>
    <row r="113" spans="1:38" ht="25.5">
      <c r="A113" s="108">
        <v>125</v>
      </c>
      <c r="B113" s="109" t="s">
        <v>186</v>
      </c>
      <c r="C113" s="110" t="s">
        <v>441</v>
      </c>
      <c r="D113" s="111" t="s">
        <v>442</v>
      </c>
      <c r="E113" s="112">
        <v>1</v>
      </c>
      <c r="F113" s="113" t="s">
        <v>200</v>
      </c>
      <c r="I113" s="114">
        <f>ROUND(E113*G113,2)</f>
        <v>0</v>
      </c>
      <c r="J113" s="114">
        <f t="shared" si="13"/>
        <v>0</v>
      </c>
      <c r="O113" s="113">
        <v>20</v>
      </c>
      <c r="P113" s="113" t="s">
        <v>443</v>
      </c>
      <c r="V113" s="116" t="s">
        <v>54</v>
      </c>
      <c r="X113" s="113" t="s">
        <v>152</v>
      </c>
      <c r="Y113" s="113" t="s">
        <v>441</v>
      </c>
      <c r="Z113" s="113" t="s">
        <v>444</v>
      </c>
      <c r="AA113" s="113" t="s">
        <v>152</v>
      </c>
      <c r="AB113" s="110" t="s">
        <v>190</v>
      </c>
      <c r="AJ113" s="113" t="s">
        <v>436</v>
      </c>
      <c r="AK113" s="113" t="s">
        <v>156</v>
      </c>
      <c r="AL113" s="113" t="s">
        <v>378</v>
      </c>
    </row>
    <row r="114" spans="1:38" ht="25.5">
      <c r="A114" s="108">
        <v>126</v>
      </c>
      <c r="B114" s="109" t="s">
        <v>423</v>
      </c>
      <c r="C114" s="110" t="s">
        <v>445</v>
      </c>
      <c r="D114" s="111" t="s">
        <v>446</v>
      </c>
      <c r="E114" s="112">
        <v>0.222</v>
      </c>
      <c r="F114" s="113" t="s">
        <v>181</v>
      </c>
      <c r="H114" s="114">
        <f>ROUND(E114*G114,2)</f>
        <v>0</v>
      </c>
      <c r="J114" s="114">
        <f t="shared" si="13"/>
        <v>0</v>
      </c>
      <c r="O114" s="113">
        <v>20</v>
      </c>
      <c r="P114" s="113" t="s">
        <v>447</v>
      </c>
      <c r="V114" s="116" t="s">
        <v>427</v>
      </c>
      <c r="X114" s="113" t="s">
        <v>152</v>
      </c>
      <c r="Y114" s="110" t="s">
        <v>445</v>
      </c>
      <c r="Z114" s="113" t="s">
        <v>448</v>
      </c>
      <c r="AA114" s="110" t="s">
        <v>449</v>
      </c>
      <c r="AB114" s="110" t="s">
        <v>154</v>
      </c>
      <c r="AJ114" s="113" t="s">
        <v>430</v>
      </c>
      <c r="AK114" s="113" t="s">
        <v>156</v>
      </c>
      <c r="AL114" s="113" t="s">
        <v>378</v>
      </c>
    </row>
    <row r="115" spans="4:23" ht="12.75">
      <c r="D115" s="139" t="s">
        <v>101</v>
      </c>
      <c r="E115" s="140">
        <f>SUM(J96:J114)</f>
        <v>0</v>
      </c>
      <c r="F115" s="141"/>
      <c r="G115" s="140"/>
      <c r="H115" s="140">
        <f>SUM(H96:H114)</f>
        <v>0</v>
      </c>
      <c r="I115" s="140">
        <f>SUM(I96:I114)</f>
        <v>0</v>
      </c>
      <c r="J115" s="140">
        <f>SUM(J96:J114)</f>
        <v>0</v>
      </c>
      <c r="K115" s="142"/>
      <c r="L115" s="142">
        <f>SUM(L96:L114)</f>
        <v>16.5055424</v>
      </c>
      <c r="M115" s="143"/>
      <c r="N115" s="143">
        <f>SUM(N96:N114)</f>
        <v>0</v>
      </c>
      <c r="O115" s="141"/>
      <c r="P115" s="141"/>
      <c r="Q115" s="143"/>
      <c r="R115" s="143"/>
      <c r="S115" s="143"/>
      <c r="T115" s="144"/>
      <c r="U115" s="144"/>
      <c r="V115" s="144"/>
      <c r="W115" s="145"/>
    </row>
    <row r="117" spans="3:4" ht="12.75">
      <c r="C117" s="137" t="s">
        <v>450</v>
      </c>
      <c r="D117" s="138" t="s">
        <v>451</v>
      </c>
    </row>
    <row r="118" spans="1:38" ht="12.75">
      <c r="A118" s="108">
        <v>127</v>
      </c>
      <c r="B118" s="109" t="s">
        <v>230</v>
      </c>
      <c r="C118" s="110" t="s">
        <v>452</v>
      </c>
      <c r="D118" s="111" t="s">
        <v>453</v>
      </c>
      <c r="E118" s="112">
        <v>3.192</v>
      </c>
      <c r="F118" s="113" t="s">
        <v>167</v>
      </c>
      <c r="H118" s="114">
        <f aca="true" t="shared" si="15" ref="H118:H123">ROUND(E118*G118,2)</f>
        <v>0</v>
      </c>
      <c r="J118" s="114">
        <f aca="true" t="shared" si="16" ref="J118:J139">ROUND(E118*G118,2)</f>
        <v>0</v>
      </c>
      <c r="O118" s="113">
        <v>20</v>
      </c>
      <c r="P118" s="113" t="s">
        <v>454</v>
      </c>
      <c r="V118" s="116" t="s">
        <v>66</v>
      </c>
      <c r="X118" s="113" t="s">
        <v>152</v>
      </c>
      <c r="Y118" s="110" t="s">
        <v>452</v>
      </c>
      <c r="Z118" s="113" t="s">
        <v>168</v>
      </c>
      <c r="AA118" s="110" t="s">
        <v>455</v>
      </c>
      <c r="AB118" s="110" t="s">
        <v>154</v>
      </c>
      <c r="AJ118" s="113" t="s">
        <v>155</v>
      </c>
      <c r="AK118" s="113" t="s">
        <v>156</v>
      </c>
      <c r="AL118" s="113" t="s">
        <v>456</v>
      </c>
    </row>
    <row r="119" spans="1:38" ht="12.75">
      <c r="A119" s="108">
        <v>128</v>
      </c>
      <c r="B119" s="109" t="s">
        <v>160</v>
      </c>
      <c r="C119" s="110" t="s">
        <v>279</v>
      </c>
      <c r="D119" s="111" t="s">
        <v>280</v>
      </c>
      <c r="E119" s="112">
        <v>3.192</v>
      </c>
      <c r="F119" s="113" t="s">
        <v>167</v>
      </c>
      <c r="H119" s="114">
        <f t="shared" si="15"/>
        <v>0</v>
      </c>
      <c r="J119" s="114">
        <f t="shared" si="16"/>
        <v>0</v>
      </c>
      <c r="O119" s="113">
        <v>20</v>
      </c>
      <c r="P119" s="113" t="s">
        <v>457</v>
      </c>
      <c r="V119" s="116" t="s">
        <v>66</v>
      </c>
      <c r="X119" s="113" t="s">
        <v>152</v>
      </c>
      <c r="Y119" s="110" t="s">
        <v>279</v>
      </c>
      <c r="Z119" s="113" t="s">
        <v>172</v>
      </c>
      <c r="AA119" s="110" t="s">
        <v>282</v>
      </c>
      <c r="AB119" s="110" t="s">
        <v>154</v>
      </c>
      <c r="AJ119" s="113" t="s">
        <v>155</v>
      </c>
      <c r="AK119" s="113" t="s">
        <v>156</v>
      </c>
      <c r="AL119" s="113" t="s">
        <v>456</v>
      </c>
    </row>
    <row r="120" spans="1:38" ht="12.75">
      <c r="A120" s="108">
        <v>129</v>
      </c>
      <c r="B120" s="109" t="s">
        <v>230</v>
      </c>
      <c r="C120" s="110" t="s">
        <v>458</v>
      </c>
      <c r="D120" s="111" t="s">
        <v>459</v>
      </c>
      <c r="E120" s="112">
        <v>3.192</v>
      </c>
      <c r="F120" s="113" t="s">
        <v>167</v>
      </c>
      <c r="H120" s="114">
        <f t="shared" si="15"/>
        <v>0</v>
      </c>
      <c r="J120" s="114">
        <f t="shared" si="16"/>
        <v>0</v>
      </c>
      <c r="O120" s="113">
        <v>20</v>
      </c>
      <c r="P120" s="113" t="s">
        <v>460</v>
      </c>
      <c r="V120" s="116" t="s">
        <v>66</v>
      </c>
      <c r="X120" s="113" t="s">
        <v>152</v>
      </c>
      <c r="Y120" s="110" t="s">
        <v>458</v>
      </c>
      <c r="Z120" s="113" t="s">
        <v>168</v>
      </c>
      <c r="AA120" s="110" t="s">
        <v>461</v>
      </c>
      <c r="AB120" s="110" t="s">
        <v>154</v>
      </c>
      <c r="AJ120" s="113" t="s">
        <v>155</v>
      </c>
      <c r="AK120" s="113" t="s">
        <v>156</v>
      </c>
      <c r="AL120" s="113" t="s">
        <v>456</v>
      </c>
    </row>
    <row r="121" spans="1:38" ht="12.75">
      <c r="A121" s="108">
        <v>130</v>
      </c>
      <c r="B121" s="109" t="s">
        <v>284</v>
      </c>
      <c r="C121" s="110" t="s">
        <v>285</v>
      </c>
      <c r="D121" s="111" t="s">
        <v>286</v>
      </c>
      <c r="E121" s="112">
        <v>3.192</v>
      </c>
      <c r="F121" s="113" t="s">
        <v>167</v>
      </c>
      <c r="H121" s="114">
        <f t="shared" si="15"/>
        <v>0</v>
      </c>
      <c r="J121" s="114">
        <f t="shared" si="16"/>
        <v>0</v>
      </c>
      <c r="O121" s="113">
        <v>20</v>
      </c>
      <c r="P121" s="113" t="s">
        <v>462</v>
      </c>
      <c r="V121" s="116" t="s">
        <v>66</v>
      </c>
      <c r="X121" s="113" t="s">
        <v>152</v>
      </c>
      <c r="Y121" s="110" t="s">
        <v>285</v>
      </c>
      <c r="Z121" s="113" t="s">
        <v>168</v>
      </c>
      <c r="AA121" s="110" t="s">
        <v>288</v>
      </c>
      <c r="AB121" s="110" t="s">
        <v>154</v>
      </c>
      <c r="AJ121" s="113" t="s">
        <v>155</v>
      </c>
      <c r="AK121" s="113" t="s">
        <v>156</v>
      </c>
      <c r="AL121" s="113" t="s">
        <v>456</v>
      </c>
    </row>
    <row r="122" spans="1:38" ht="12.75">
      <c r="A122" s="108">
        <v>131</v>
      </c>
      <c r="B122" s="109" t="s">
        <v>345</v>
      </c>
      <c r="C122" s="110" t="s">
        <v>463</v>
      </c>
      <c r="D122" s="111" t="s">
        <v>464</v>
      </c>
      <c r="E122" s="112">
        <v>3.304</v>
      </c>
      <c r="F122" s="113" t="s">
        <v>167</v>
      </c>
      <c r="H122" s="114">
        <f t="shared" si="15"/>
        <v>0</v>
      </c>
      <c r="J122" s="114">
        <f t="shared" si="16"/>
        <v>0</v>
      </c>
      <c r="K122" s="115">
        <v>2.37736</v>
      </c>
      <c r="L122" s="115">
        <f>E122*K122</f>
        <v>7.85479744</v>
      </c>
      <c r="O122" s="113">
        <v>20</v>
      </c>
      <c r="P122" s="113" t="s">
        <v>465</v>
      </c>
      <c r="V122" s="116" t="s">
        <v>66</v>
      </c>
      <c r="X122" s="113" t="s">
        <v>152</v>
      </c>
      <c r="Y122" s="110" t="s">
        <v>463</v>
      </c>
      <c r="Z122" s="113" t="s">
        <v>349</v>
      </c>
      <c r="AA122" s="110" t="s">
        <v>466</v>
      </c>
      <c r="AB122" s="110" t="s">
        <v>154</v>
      </c>
      <c r="AJ122" s="113" t="s">
        <v>155</v>
      </c>
      <c r="AK122" s="113" t="s">
        <v>156</v>
      </c>
      <c r="AL122" s="113" t="s">
        <v>456</v>
      </c>
    </row>
    <row r="123" spans="1:38" ht="25.5">
      <c r="A123" s="108">
        <v>132</v>
      </c>
      <c r="B123" s="109" t="s">
        <v>390</v>
      </c>
      <c r="C123" s="110" t="s">
        <v>467</v>
      </c>
      <c r="D123" s="111" t="s">
        <v>468</v>
      </c>
      <c r="E123" s="112">
        <v>41</v>
      </c>
      <c r="F123" s="113" t="s">
        <v>200</v>
      </c>
      <c r="H123" s="114">
        <f t="shared" si="15"/>
        <v>0</v>
      </c>
      <c r="J123" s="114">
        <f t="shared" si="16"/>
        <v>0</v>
      </c>
      <c r="K123" s="115">
        <v>0.12152</v>
      </c>
      <c r="L123" s="115">
        <f>E123*K123</f>
        <v>4.9823200000000005</v>
      </c>
      <c r="O123" s="113">
        <v>20</v>
      </c>
      <c r="P123" s="113" t="s">
        <v>469</v>
      </c>
      <c r="V123" s="116" t="s">
        <v>66</v>
      </c>
      <c r="X123" s="113" t="s">
        <v>152</v>
      </c>
      <c r="Y123" s="110" t="s">
        <v>467</v>
      </c>
      <c r="Z123" s="113" t="s">
        <v>428</v>
      </c>
      <c r="AA123" s="110" t="s">
        <v>470</v>
      </c>
      <c r="AB123" s="110" t="s">
        <v>154</v>
      </c>
      <c r="AJ123" s="113" t="s">
        <v>155</v>
      </c>
      <c r="AK123" s="113" t="s">
        <v>156</v>
      </c>
      <c r="AL123" s="113" t="s">
        <v>456</v>
      </c>
    </row>
    <row r="124" spans="1:38" ht="12.75">
      <c r="A124" s="108">
        <v>133</v>
      </c>
      <c r="B124" s="109" t="s">
        <v>186</v>
      </c>
      <c r="C124" s="110" t="s">
        <v>471</v>
      </c>
      <c r="D124" s="111" t="s">
        <v>472</v>
      </c>
      <c r="E124" s="112">
        <v>29</v>
      </c>
      <c r="F124" s="113" t="s">
        <v>200</v>
      </c>
      <c r="I124" s="114">
        <f>ROUND(E124*G124,2)</f>
        <v>0</v>
      </c>
      <c r="J124" s="114">
        <f t="shared" si="16"/>
        <v>0</v>
      </c>
      <c r="K124" s="115">
        <v>0.0035</v>
      </c>
      <c r="L124" s="115">
        <f>E124*K124</f>
        <v>0.1015</v>
      </c>
      <c r="O124" s="113">
        <v>20</v>
      </c>
      <c r="P124" s="113" t="s">
        <v>473</v>
      </c>
      <c r="V124" s="116" t="s">
        <v>54</v>
      </c>
      <c r="X124" s="113" t="s">
        <v>152</v>
      </c>
      <c r="Y124" s="113" t="s">
        <v>471</v>
      </c>
      <c r="Z124" s="113" t="s">
        <v>444</v>
      </c>
      <c r="AA124" s="113" t="s">
        <v>474</v>
      </c>
      <c r="AB124" s="110" t="s">
        <v>190</v>
      </c>
      <c r="AJ124" s="113" t="s">
        <v>191</v>
      </c>
      <c r="AK124" s="113" t="s">
        <v>156</v>
      </c>
      <c r="AL124" s="113" t="s">
        <v>456</v>
      </c>
    </row>
    <row r="125" spans="1:38" ht="12.75">
      <c r="A125" s="108">
        <v>134</v>
      </c>
      <c r="B125" s="109" t="s">
        <v>186</v>
      </c>
      <c r="C125" s="110" t="s">
        <v>475</v>
      </c>
      <c r="D125" s="111" t="s">
        <v>476</v>
      </c>
      <c r="E125" s="112">
        <v>10</v>
      </c>
      <c r="F125" s="113" t="s">
        <v>200</v>
      </c>
      <c r="I125" s="114">
        <f>ROUND(E125*G125,2)</f>
        <v>0</v>
      </c>
      <c r="J125" s="114">
        <f t="shared" si="16"/>
        <v>0</v>
      </c>
      <c r="K125" s="115">
        <v>0.0028</v>
      </c>
      <c r="L125" s="115">
        <f>E125*K125</f>
        <v>0.028</v>
      </c>
      <c r="O125" s="113">
        <v>20</v>
      </c>
      <c r="P125" s="113" t="s">
        <v>477</v>
      </c>
      <c r="V125" s="116" t="s">
        <v>54</v>
      </c>
      <c r="X125" s="113" t="s">
        <v>152</v>
      </c>
      <c r="Y125" s="113" t="s">
        <v>475</v>
      </c>
      <c r="Z125" s="113" t="s">
        <v>444</v>
      </c>
      <c r="AA125" s="113" t="s">
        <v>478</v>
      </c>
      <c r="AB125" s="110" t="s">
        <v>190</v>
      </c>
      <c r="AJ125" s="113" t="s">
        <v>191</v>
      </c>
      <c r="AK125" s="113" t="s">
        <v>156</v>
      </c>
      <c r="AL125" s="113" t="s">
        <v>456</v>
      </c>
    </row>
    <row r="126" spans="1:38" ht="12.75">
      <c r="A126" s="108">
        <v>135</v>
      </c>
      <c r="B126" s="109" t="s">
        <v>186</v>
      </c>
      <c r="C126" s="110" t="s">
        <v>479</v>
      </c>
      <c r="D126" s="111" t="s">
        <v>480</v>
      </c>
      <c r="E126" s="112">
        <v>123</v>
      </c>
      <c r="F126" s="113" t="s">
        <v>200</v>
      </c>
      <c r="I126" s="114">
        <f>ROUND(E126*G126,2)</f>
        <v>0</v>
      </c>
      <c r="J126" s="114">
        <f t="shared" si="16"/>
        <v>0</v>
      </c>
      <c r="O126" s="113">
        <v>20</v>
      </c>
      <c r="P126" s="113" t="s">
        <v>481</v>
      </c>
      <c r="V126" s="116" t="s">
        <v>54</v>
      </c>
      <c r="X126" s="113" t="s">
        <v>152</v>
      </c>
      <c r="Y126" s="113" t="s">
        <v>479</v>
      </c>
      <c r="Z126" s="113" t="s">
        <v>444</v>
      </c>
      <c r="AA126" s="113" t="s">
        <v>482</v>
      </c>
      <c r="AB126" s="110" t="s">
        <v>190</v>
      </c>
      <c r="AJ126" s="113" t="s">
        <v>191</v>
      </c>
      <c r="AK126" s="113" t="s">
        <v>156</v>
      </c>
      <c r="AL126" s="113" t="s">
        <v>456</v>
      </c>
    </row>
    <row r="127" spans="1:38" ht="25.5">
      <c r="A127" s="108">
        <v>136</v>
      </c>
      <c r="B127" s="109" t="s">
        <v>390</v>
      </c>
      <c r="C127" s="110" t="s">
        <v>418</v>
      </c>
      <c r="D127" s="111" t="s">
        <v>419</v>
      </c>
      <c r="E127" s="112">
        <v>12.967</v>
      </c>
      <c r="F127" s="113" t="s">
        <v>181</v>
      </c>
      <c r="H127" s="114">
        <f>ROUND(E127*G127,2)</f>
        <v>0</v>
      </c>
      <c r="J127" s="114">
        <f t="shared" si="16"/>
        <v>0</v>
      </c>
      <c r="O127" s="113">
        <v>20</v>
      </c>
      <c r="P127" s="113" t="s">
        <v>483</v>
      </c>
      <c r="V127" s="116" t="s">
        <v>66</v>
      </c>
      <c r="X127" s="113" t="s">
        <v>152</v>
      </c>
      <c r="Y127" s="110" t="s">
        <v>418</v>
      </c>
      <c r="Z127" s="113" t="s">
        <v>421</v>
      </c>
      <c r="AA127" s="110" t="s">
        <v>422</v>
      </c>
      <c r="AB127" s="110" t="s">
        <v>154</v>
      </c>
      <c r="AJ127" s="113" t="s">
        <v>155</v>
      </c>
      <c r="AK127" s="113" t="s">
        <v>156</v>
      </c>
      <c r="AL127" s="113" t="s">
        <v>456</v>
      </c>
    </row>
    <row r="128" spans="1:38" ht="12.75">
      <c r="A128" s="108">
        <v>137</v>
      </c>
      <c r="B128" s="109" t="s">
        <v>423</v>
      </c>
      <c r="C128" s="110" t="s">
        <v>484</v>
      </c>
      <c r="D128" s="111" t="s">
        <v>485</v>
      </c>
      <c r="E128" s="112">
        <v>67.2</v>
      </c>
      <c r="F128" s="113" t="s">
        <v>161</v>
      </c>
      <c r="H128" s="114">
        <f>ROUND(E128*G128,2)</f>
        <v>0</v>
      </c>
      <c r="J128" s="114">
        <f t="shared" si="16"/>
        <v>0</v>
      </c>
      <c r="O128" s="113">
        <v>20</v>
      </c>
      <c r="P128" s="113" t="s">
        <v>486</v>
      </c>
      <c r="V128" s="116" t="s">
        <v>427</v>
      </c>
      <c r="X128" s="113" t="s">
        <v>152</v>
      </c>
      <c r="Y128" s="110" t="s">
        <v>484</v>
      </c>
      <c r="Z128" s="113" t="s">
        <v>428</v>
      </c>
      <c r="AA128" s="110" t="s">
        <v>487</v>
      </c>
      <c r="AB128" s="110" t="s">
        <v>154</v>
      </c>
      <c r="AJ128" s="113" t="s">
        <v>430</v>
      </c>
      <c r="AK128" s="113" t="s">
        <v>156</v>
      </c>
      <c r="AL128" s="113" t="s">
        <v>456</v>
      </c>
    </row>
    <row r="129" spans="1:38" ht="12.75">
      <c r="A129" s="108">
        <v>138</v>
      </c>
      <c r="B129" s="109" t="s">
        <v>186</v>
      </c>
      <c r="C129" s="110" t="s">
        <v>488</v>
      </c>
      <c r="D129" s="111" t="s">
        <v>489</v>
      </c>
      <c r="E129" s="112">
        <v>3</v>
      </c>
      <c r="F129" s="113" t="s">
        <v>200</v>
      </c>
      <c r="I129" s="114">
        <f>ROUND(E129*G129,2)</f>
        <v>0</v>
      </c>
      <c r="J129" s="114">
        <f t="shared" si="16"/>
        <v>0</v>
      </c>
      <c r="O129" s="113">
        <v>20</v>
      </c>
      <c r="P129" s="113" t="s">
        <v>490</v>
      </c>
      <c r="V129" s="116" t="s">
        <v>54</v>
      </c>
      <c r="X129" s="113" t="s">
        <v>152</v>
      </c>
      <c r="Y129" s="113" t="s">
        <v>488</v>
      </c>
      <c r="Z129" s="113" t="s">
        <v>491</v>
      </c>
      <c r="AA129" s="113" t="s">
        <v>492</v>
      </c>
      <c r="AB129" s="110" t="s">
        <v>190</v>
      </c>
      <c r="AJ129" s="113" t="s">
        <v>436</v>
      </c>
      <c r="AK129" s="113" t="s">
        <v>156</v>
      </c>
      <c r="AL129" s="113" t="s">
        <v>456</v>
      </c>
    </row>
    <row r="130" spans="1:38" ht="12.75">
      <c r="A130" s="108">
        <v>139</v>
      </c>
      <c r="B130" s="109" t="s">
        <v>423</v>
      </c>
      <c r="C130" s="110" t="s">
        <v>493</v>
      </c>
      <c r="D130" s="111" t="s">
        <v>494</v>
      </c>
      <c r="E130" s="112">
        <v>201.6</v>
      </c>
      <c r="F130" s="113" t="s">
        <v>161</v>
      </c>
      <c r="H130" s="114">
        <f>ROUND(E130*G130,2)</f>
        <v>0</v>
      </c>
      <c r="J130" s="114">
        <f t="shared" si="16"/>
        <v>0</v>
      </c>
      <c r="O130" s="113">
        <v>20</v>
      </c>
      <c r="P130" s="113" t="s">
        <v>495</v>
      </c>
      <c r="V130" s="116" t="s">
        <v>427</v>
      </c>
      <c r="X130" s="113" t="s">
        <v>152</v>
      </c>
      <c r="Y130" s="110" t="s">
        <v>493</v>
      </c>
      <c r="Z130" s="113" t="s">
        <v>428</v>
      </c>
      <c r="AA130" s="110" t="s">
        <v>496</v>
      </c>
      <c r="AB130" s="110" t="s">
        <v>154</v>
      </c>
      <c r="AJ130" s="113" t="s">
        <v>430</v>
      </c>
      <c r="AK130" s="113" t="s">
        <v>156</v>
      </c>
      <c r="AL130" s="113" t="s">
        <v>456</v>
      </c>
    </row>
    <row r="131" spans="1:38" ht="12.75">
      <c r="A131" s="108">
        <v>140</v>
      </c>
      <c r="B131" s="109" t="s">
        <v>186</v>
      </c>
      <c r="C131" s="110" t="s">
        <v>497</v>
      </c>
      <c r="D131" s="111" t="s">
        <v>498</v>
      </c>
      <c r="E131" s="112">
        <v>3</v>
      </c>
      <c r="F131" s="113" t="s">
        <v>200</v>
      </c>
      <c r="I131" s="114">
        <f>ROUND(E131*G131,2)</f>
        <v>0</v>
      </c>
      <c r="J131" s="114">
        <f t="shared" si="16"/>
        <v>0</v>
      </c>
      <c r="K131" s="115">
        <v>0.0035</v>
      </c>
      <c r="L131" s="115">
        <f>E131*K131</f>
        <v>0.0105</v>
      </c>
      <c r="O131" s="113">
        <v>20</v>
      </c>
      <c r="P131" s="113" t="s">
        <v>499</v>
      </c>
      <c r="V131" s="116" t="s">
        <v>54</v>
      </c>
      <c r="X131" s="113" t="s">
        <v>152</v>
      </c>
      <c r="Y131" s="113" t="s">
        <v>497</v>
      </c>
      <c r="Z131" s="113" t="s">
        <v>500</v>
      </c>
      <c r="AA131" s="113" t="s">
        <v>501</v>
      </c>
      <c r="AB131" s="110" t="s">
        <v>190</v>
      </c>
      <c r="AJ131" s="113" t="s">
        <v>436</v>
      </c>
      <c r="AK131" s="113" t="s">
        <v>156</v>
      </c>
      <c r="AL131" s="113" t="s">
        <v>456</v>
      </c>
    </row>
    <row r="132" spans="1:38" ht="12.75">
      <c r="A132" s="108">
        <v>141</v>
      </c>
      <c r="B132" s="109" t="s">
        <v>186</v>
      </c>
      <c r="C132" s="110" t="s">
        <v>502</v>
      </c>
      <c r="D132" s="111" t="s">
        <v>503</v>
      </c>
      <c r="E132" s="112">
        <v>24</v>
      </c>
      <c r="F132" s="113" t="s">
        <v>200</v>
      </c>
      <c r="I132" s="114">
        <f>ROUND(E132*G132,2)</f>
        <v>0</v>
      </c>
      <c r="J132" s="114">
        <f t="shared" si="16"/>
        <v>0</v>
      </c>
      <c r="O132" s="113">
        <v>20</v>
      </c>
      <c r="P132" s="113" t="s">
        <v>504</v>
      </c>
      <c r="V132" s="116" t="s">
        <v>54</v>
      </c>
      <c r="X132" s="113" t="s">
        <v>152</v>
      </c>
      <c r="Y132" s="113" t="s">
        <v>502</v>
      </c>
      <c r="Z132" s="113" t="s">
        <v>444</v>
      </c>
      <c r="AA132" s="113" t="s">
        <v>505</v>
      </c>
      <c r="AB132" s="110" t="s">
        <v>190</v>
      </c>
      <c r="AJ132" s="113" t="s">
        <v>436</v>
      </c>
      <c r="AK132" s="113" t="s">
        <v>156</v>
      </c>
      <c r="AL132" s="113" t="s">
        <v>456</v>
      </c>
    </row>
    <row r="133" spans="1:38" ht="12.75">
      <c r="A133" s="108">
        <v>142</v>
      </c>
      <c r="B133" s="109" t="s">
        <v>423</v>
      </c>
      <c r="C133" s="110" t="s">
        <v>506</v>
      </c>
      <c r="D133" s="111" t="s">
        <v>507</v>
      </c>
      <c r="E133" s="112">
        <v>201.6</v>
      </c>
      <c r="F133" s="113" t="s">
        <v>161</v>
      </c>
      <c r="H133" s="114">
        <f>ROUND(E133*G133,2)</f>
        <v>0</v>
      </c>
      <c r="J133" s="114">
        <f t="shared" si="16"/>
        <v>0</v>
      </c>
      <c r="O133" s="113">
        <v>20</v>
      </c>
      <c r="P133" s="113" t="s">
        <v>508</v>
      </c>
      <c r="V133" s="116" t="s">
        <v>427</v>
      </c>
      <c r="X133" s="113" t="s">
        <v>152</v>
      </c>
      <c r="Y133" s="110" t="s">
        <v>506</v>
      </c>
      <c r="Z133" s="113" t="s">
        <v>428</v>
      </c>
      <c r="AA133" s="110" t="s">
        <v>496</v>
      </c>
      <c r="AB133" s="110" t="s">
        <v>154</v>
      </c>
      <c r="AJ133" s="113" t="s">
        <v>430</v>
      </c>
      <c r="AK133" s="113" t="s">
        <v>156</v>
      </c>
      <c r="AL133" s="113" t="s">
        <v>456</v>
      </c>
    </row>
    <row r="134" spans="1:38" ht="12.75">
      <c r="A134" s="108">
        <v>143</v>
      </c>
      <c r="B134" s="109" t="s">
        <v>186</v>
      </c>
      <c r="C134" s="110" t="s">
        <v>509</v>
      </c>
      <c r="D134" s="111" t="s">
        <v>510</v>
      </c>
      <c r="E134" s="112">
        <v>1000</v>
      </c>
      <c r="F134" s="113" t="s">
        <v>200</v>
      </c>
      <c r="I134" s="114">
        <f>ROUND(E134*G134,2)</f>
        <v>0</v>
      </c>
      <c r="J134" s="114">
        <f t="shared" si="16"/>
        <v>0</v>
      </c>
      <c r="O134" s="113">
        <v>20</v>
      </c>
      <c r="P134" s="113" t="s">
        <v>511</v>
      </c>
      <c r="V134" s="116" t="s">
        <v>54</v>
      </c>
      <c r="X134" s="113" t="s">
        <v>152</v>
      </c>
      <c r="Y134" s="113" t="s">
        <v>509</v>
      </c>
      <c r="Z134" s="113" t="s">
        <v>444</v>
      </c>
      <c r="AA134" s="113" t="s">
        <v>512</v>
      </c>
      <c r="AB134" s="110" t="s">
        <v>190</v>
      </c>
      <c r="AJ134" s="113" t="s">
        <v>436</v>
      </c>
      <c r="AK134" s="113" t="s">
        <v>156</v>
      </c>
      <c r="AL134" s="113" t="s">
        <v>456</v>
      </c>
    </row>
    <row r="135" spans="1:38" ht="12.75">
      <c r="A135" s="108">
        <v>144</v>
      </c>
      <c r="B135" s="109" t="s">
        <v>423</v>
      </c>
      <c r="C135" s="110" t="s">
        <v>513</v>
      </c>
      <c r="D135" s="111" t="s">
        <v>514</v>
      </c>
      <c r="E135" s="112">
        <v>1</v>
      </c>
      <c r="F135" s="113" t="s">
        <v>200</v>
      </c>
      <c r="H135" s="114">
        <f>ROUND(E135*G135,2)</f>
        <v>0</v>
      </c>
      <c r="J135" s="114">
        <f t="shared" si="16"/>
        <v>0</v>
      </c>
      <c r="O135" s="113">
        <v>20</v>
      </c>
      <c r="P135" s="113" t="s">
        <v>515</v>
      </c>
      <c r="V135" s="116" t="s">
        <v>427</v>
      </c>
      <c r="X135" s="113" t="s">
        <v>152</v>
      </c>
      <c r="Y135" s="110" t="s">
        <v>513</v>
      </c>
      <c r="Z135" s="113" t="s">
        <v>428</v>
      </c>
      <c r="AA135" s="110" t="s">
        <v>516</v>
      </c>
      <c r="AB135" s="110" t="s">
        <v>154</v>
      </c>
      <c r="AJ135" s="113" t="s">
        <v>430</v>
      </c>
      <c r="AK135" s="113" t="s">
        <v>156</v>
      </c>
      <c r="AL135" s="113" t="s">
        <v>456</v>
      </c>
    </row>
    <row r="136" spans="1:38" ht="12.75">
      <c r="A136" s="108">
        <v>145</v>
      </c>
      <c r="B136" s="109" t="s">
        <v>186</v>
      </c>
      <c r="C136" s="110" t="s">
        <v>517</v>
      </c>
      <c r="D136" s="111" t="s">
        <v>518</v>
      </c>
      <c r="E136" s="112">
        <v>1</v>
      </c>
      <c r="F136" s="113" t="s">
        <v>200</v>
      </c>
      <c r="I136" s="114">
        <f>ROUND(E136*G136,2)</f>
        <v>0</v>
      </c>
      <c r="J136" s="114">
        <f t="shared" si="16"/>
        <v>0</v>
      </c>
      <c r="O136" s="113">
        <v>20</v>
      </c>
      <c r="P136" s="113" t="s">
        <v>519</v>
      </c>
      <c r="V136" s="116" t="s">
        <v>54</v>
      </c>
      <c r="X136" s="113" t="s">
        <v>152</v>
      </c>
      <c r="Y136" s="113" t="s">
        <v>517</v>
      </c>
      <c r="Z136" s="113" t="s">
        <v>444</v>
      </c>
      <c r="AA136" s="113" t="s">
        <v>152</v>
      </c>
      <c r="AB136" s="110" t="s">
        <v>190</v>
      </c>
      <c r="AJ136" s="113" t="s">
        <v>436</v>
      </c>
      <c r="AK136" s="113" t="s">
        <v>156</v>
      </c>
      <c r="AL136" s="113" t="s">
        <v>456</v>
      </c>
    </row>
    <row r="137" spans="1:38" ht="12.75">
      <c r="A137" s="108">
        <v>146</v>
      </c>
      <c r="B137" s="109" t="s">
        <v>423</v>
      </c>
      <c r="C137" s="110" t="s">
        <v>520</v>
      </c>
      <c r="D137" s="111" t="s">
        <v>521</v>
      </c>
      <c r="E137" s="112">
        <v>1</v>
      </c>
      <c r="F137" s="113" t="s">
        <v>200</v>
      </c>
      <c r="H137" s="114">
        <f>ROUND(E137*G137,2)</f>
        <v>0</v>
      </c>
      <c r="J137" s="114">
        <f t="shared" si="16"/>
        <v>0</v>
      </c>
      <c r="O137" s="113">
        <v>20</v>
      </c>
      <c r="P137" s="113" t="s">
        <v>522</v>
      </c>
      <c r="V137" s="116" t="s">
        <v>427</v>
      </c>
      <c r="X137" s="113" t="s">
        <v>152</v>
      </c>
      <c r="Y137" s="110" t="s">
        <v>520</v>
      </c>
      <c r="Z137" s="113" t="s">
        <v>428</v>
      </c>
      <c r="AA137" s="110" t="s">
        <v>523</v>
      </c>
      <c r="AB137" s="110" t="s">
        <v>154</v>
      </c>
      <c r="AJ137" s="113" t="s">
        <v>430</v>
      </c>
      <c r="AK137" s="113" t="s">
        <v>156</v>
      </c>
      <c r="AL137" s="113" t="s">
        <v>456</v>
      </c>
    </row>
    <row r="138" spans="1:38" ht="12.75">
      <c r="A138" s="108">
        <v>147</v>
      </c>
      <c r="B138" s="109" t="s">
        <v>186</v>
      </c>
      <c r="C138" s="110" t="s">
        <v>524</v>
      </c>
      <c r="D138" s="111" t="s">
        <v>525</v>
      </c>
      <c r="E138" s="112">
        <v>1</v>
      </c>
      <c r="F138" s="113" t="s">
        <v>200</v>
      </c>
      <c r="I138" s="114">
        <f>ROUND(E138*G138,2)</f>
        <v>0</v>
      </c>
      <c r="J138" s="114">
        <f t="shared" si="16"/>
        <v>0</v>
      </c>
      <c r="O138" s="113">
        <v>20</v>
      </c>
      <c r="P138" s="113" t="s">
        <v>526</v>
      </c>
      <c r="V138" s="116" t="s">
        <v>54</v>
      </c>
      <c r="X138" s="113" t="s">
        <v>152</v>
      </c>
      <c r="Y138" s="113" t="s">
        <v>524</v>
      </c>
      <c r="Z138" s="113" t="s">
        <v>444</v>
      </c>
      <c r="AA138" s="113" t="s">
        <v>152</v>
      </c>
      <c r="AB138" s="110" t="s">
        <v>190</v>
      </c>
      <c r="AJ138" s="113" t="s">
        <v>436</v>
      </c>
      <c r="AK138" s="113" t="s">
        <v>156</v>
      </c>
      <c r="AL138" s="113" t="s">
        <v>456</v>
      </c>
    </row>
    <row r="139" spans="1:38" ht="25.5">
      <c r="A139" s="108">
        <v>148</v>
      </c>
      <c r="B139" s="109" t="s">
        <v>423</v>
      </c>
      <c r="C139" s="110" t="s">
        <v>445</v>
      </c>
      <c r="D139" s="111" t="s">
        <v>446</v>
      </c>
      <c r="E139" s="112">
        <v>0.49</v>
      </c>
      <c r="F139" s="113" t="s">
        <v>181</v>
      </c>
      <c r="H139" s="114">
        <f>ROUND(E139*G139,2)</f>
        <v>0</v>
      </c>
      <c r="J139" s="114">
        <f t="shared" si="16"/>
        <v>0</v>
      </c>
      <c r="O139" s="113">
        <v>20</v>
      </c>
      <c r="P139" s="113" t="s">
        <v>527</v>
      </c>
      <c r="V139" s="116" t="s">
        <v>427</v>
      </c>
      <c r="X139" s="113" t="s">
        <v>152</v>
      </c>
      <c r="Y139" s="110" t="s">
        <v>445</v>
      </c>
      <c r="Z139" s="113" t="s">
        <v>448</v>
      </c>
      <c r="AA139" s="110" t="s">
        <v>449</v>
      </c>
      <c r="AB139" s="110" t="s">
        <v>154</v>
      </c>
      <c r="AJ139" s="113" t="s">
        <v>430</v>
      </c>
      <c r="AK139" s="113" t="s">
        <v>156</v>
      </c>
      <c r="AL139" s="113" t="s">
        <v>456</v>
      </c>
    </row>
    <row r="140" spans="4:23" ht="12.75">
      <c r="D140" s="139" t="s">
        <v>102</v>
      </c>
      <c r="E140" s="140">
        <f>SUM(J118:J139)</f>
        <v>0</v>
      </c>
      <c r="F140" s="141"/>
      <c r="G140" s="140"/>
      <c r="H140" s="140">
        <f>SUM(H118:H139)</f>
        <v>0</v>
      </c>
      <c r="I140" s="140">
        <f>SUM(I118:I139)</f>
        <v>0</v>
      </c>
      <c r="J140" s="140">
        <f>SUM(J118:J139)</f>
        <v>0</v>
      </c>
      <c r="K140" s="142"/>
      <c r="L140" s="142">
        <f>SUM(L118:L139)</f>
        <v>12.97711744</v>
      </c>
      <c r="M140" s="143"/>
      <c r="N140" s="143">
        <f>SUM(N118:N139)</f>
        <v>0</v>
      </c>
      <c r="O140" s="141"/>
      <c r="P140" s="141"/>
      <c r="Q140" s="143"/>
      <c r="R140" s="143"/>
      <c r="S140" s="143"/>
      <c r="T140" s="144"/>
      <c r="U140" s="144"/>
      <c r="V140" s="144"/>
      <c r="W140" s="145"/>
    </row>
    <row r="142" spans="4:23" ht="12.75">
      <c r="D142" s="139" t="s">
        <v>103</v>
      </c>
      <c r="E142" s="140">
        <f>SUMIF(AK10:AK141,"S",J10:J141)</f>
        <v>0</v>
      </c>
      <c r="F142" s="141"/>
      <c r="G142" s="140"/>
      <c r="H142" s="140">
        <f>SUMIF(AK10:AK141,"S",H10:H141)</f>
        <v>0</v>
      </c>
      <c r="I142" s="140">
        <f>SUMIF(AK10:AK141,"S",I10:I141)</f>
        <v>0</v>
      </c>
      <c r="J142" s="140">
        <f>SUMIF(AK10:AK141,"S",J10:J141)</f>
        <v>0</v>
      </c>
      <c r="K142" s="142"/>
      <c r="L142" s="142">
        <f>SUMIF(AK10:AK141,"S",L10:L141)</f>
        <v>175.11658970000002</v>
      </c>
      <c r="M142" s="143"/>
      <c r="N142" s="143">
        <f>SUMIF(AK10:AK141,"S",N10:N141)</f>
        <v>4.62</v>
      </c>
      <c r="O142" s="141"/>
      <c r="P142" s="141"/>
      <c r="Q142" s="143"/>
      <c r="R142" s="143"/>
      <c r="S142" s="143"/>
      <c r="T142" s="144"/>
      <c r="U142" s="144"/>
      <c r="V142" s="144"/>
      <c r="W142" s="145"/>
    </row>
  </sheetData>
  <sheetProtection selectLockedCells="1" selectUnlockedCells="1"/>
  <mergeCells count="2">
    <mergeCell ref="K9:L9"/>
    <mergeCell ref="M9:N9"/>
  </mergeCells>
  <printOptions horizontalCentered="1"/>
  <pageMargins left="0.13541666666666666" right="0.12222222222222222" top="0.3541666666666667" bottom="0.4458333333333333" header="0.5118055555555555" footer="0.2361111111111111"/>
  <pageSetup firstPageNumber="1" useFirstPageNumber="1" horizontalDpi="300" verticalDpi="300" orientation="portrait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NATŠIN Vladimir</cp:lastModifiedBy>
  <dcterms:created xsi:type="dcterms:W3CDTF">2016-06-22T18:46:36Z</dcterms:created>
  <dcterms:modified xsi:type="dcterms:W3CDTF">2016-10-21T13:47:13Z</dcterms:modified>
  <cp:category/>
  <cp:version/>
  <cp:contentType/>
  <cp:contentStatus/>
</cp:coreProperties>
</file>