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9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"$#REF!.$#REF!$#REF!:$#REF!$#REF!"</definedName>
    <definedName name="Excel_BuiltIn_Print_Area" localSheetId="2">'Prehlad'!$A:$O</definedName>
    <definedName name="Excel_BuiltIn_Print_Area" localSheetId="1">'Rekapitulacia'!$A:$G</definedName>
    <definedName name="Excel_BuiltIn_Print_Area_2">#REF!</definedName>
    <definedName name="Excel_BuiltIn_Print_Area_3">'Kryci list'!$A:$J</definedName>
    <definedName name="Excel_BuiltIn_Print_Area_4">'Rekapitulacia'!$A:$F</definedName>
    <definedName name="Excel_BuiltIn_Print_Area_6">#REF!</definedName>
    <definedName name="Excel_BuiltIn_Print_Titles_6">#REF!</definedName>
    <definedName name="fakt1R">"$#REF!.$B$34"</definedName>
    <definedName name="fakt1R_1">NA()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list'!$B$1:$J$41</definedName>
  </definedNames>
  <calcPr fullCalcOnLoad="1"/>
</workbook>
</file>

<file path=xl/sharedStrings.xml><?xml version="1.0" encoding="utf-8"?>
<sst xmlns="http://schemas.openxmlformats.org/spreadsheetml/2006/main" count="456" uniqueCount="238">
  <si>
    <t>Zákamenné- Filipčík</t>
  </si>
  <si>
    <t>V module</t>
  </si>
  <si>
    <t>Hlavička1</t>
  </si>
  <si>
    <t>Mena</t>
  </si>
  <si>
    <t>Hlavička2</t>
  </si>
  <si>
    <t>Obdobie</t>
  </si>
  <si>
    <t xml:space="preserve"> Stavba :SKATEPARK Námestovo</t>
  </si>
  <si>
    <t>Miesto:</t>
  </si>
  <si>
    <t>Rozpočet</t>
  </si>
  <si>
    <t>Krycí list rozpočtu v</t>
  </si>
  <si>
    <t>EUR</t>
  </si>
  <si>
    <t xml:space="preserve"> Objekt :Skatepark</t>
  </si>
  <si>
    <t>JKSO :</t>
  </si>
  <si>
    <t>Čerpanie</t>
  </si>
  <si>
    <t>Krycí list splátky v</t>
  </si>
  <si>
    <t>za obdobie</t>
  </si>
  <si>
    <t>Mesiac 2015</t>
  </si>
  <si>
    <t xml:space="preserve"> Časť :Dokončenie</t>
  </si>
  <si>
    <t>VK</t>
  </si>
  <si>
    <t>Krycí list výrobnej kalkulácie v</t>
  </si>
  <si>
    <t xml:space="preserve"> Rozpočet:  </t>
  </si>
  <si>
    <t xml:space="preserve">Zmluva č.:  </t>
  </si>
  <si>
    <t xml:space="preserve">Spracoval: </t>
  </si>
  <si>
    <t>Dňa:</t>
  </si>
  <si>
    <t>14.03.2017</t>
  </si>
  <si>
    <t>VF</t>
  </si>
  <si>
    <t xml:space="preserve"> Odberateľ: Mesto Námestovo</t>
  </si>
  <si>
    <t>IČO:</t>
  </si>
  <si>
    <t>OP</t>
  </si>
  <si>
    <t>Krycí list OP v</t>
  </si>
  <si>
    <t>02901 Námestovo</t>
  </si>
  <si>
    <t>DIČ:</t>
  </si>
  <si>
    <t>IČ DPH:</t>
  </si>
  <si>
    <t xml:space="preserve"> Dodávateľ: bude určený výberom</t>
  </si>
  <si>
    <t xml:space="preserve"> Projektant: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</si>
  <si>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</si>
  <si>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</si>
  <si>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</si>
  <si>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</si>
  <si>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</si>
  <si>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</si>
  <si>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</si>
  <si>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</si>
  <si>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</si>
  <si>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</si>
  <si>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</si>
  <si>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</si>
  <si>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</si>
  <si>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</si>
  <si>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</si>
  <si>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</si>
  <si>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</si>
  <si>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</si>
  <si>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</si>
  <si>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</si>
  <si>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</si>
  <si>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</si>
  <si>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</si>
  <si>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</si>
  <si>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</si>
  <si>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</si>
  <si>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</si>
  <si>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</si>
  <si>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</si>
  <si>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</si>
  <si>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</si>
  <si>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</si>
  <si>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</si>
  <si>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</si>
  <si>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</si>
  <si>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</si>
  <si>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</si>
  <si>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</si>
  <si>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</si>
  <si>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</si>
  <si>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</si>
  <si>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</si>
  <si>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</si>
  <si>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Námestovo</t>
  </si>
  <si>
    <t xml:space="preserve">Projektant: </t>
  </si>
  <si>
    <t xml:space="preserve">JKSO : </t>
  </si>
  <si>
    <t>Rekapitulácia rozpočtu v</t>
  </si>
  <si>
    <t>Dodávateľ: bude určený výberom</t>
  </si>
  <si>
    <t>Dátum: 14.03.2017</t>
  </si>
  <si>
    <t>Rekapitulácia splátky v</t>
  </si>
  <si>
    <t>Rekapitulácia výrobnej kalkulácie v</t>
  </si>
  <si>
    <t>Stavba :SKATEPARK Námestovo</t>
  </si>
  <si>
    <t>Objekt :Skatepark</t>
  </si>
  <si>
    <t>Rekapitulácia OP v</t>
  </si>
  <si>
    <t>Časť :Dokončenie</t>
  </si>
  <si>
    <t>Popis položky, stavebného dielu, remesla</t>
  </si>
  <si>
    <t>Špecifikovaný</t>
  </si>
  <si>
    <t>Spolu</t>
  </si>
  <si>
    <t>Hmotnosť v T</t>
  </si>
  <si>
    <t>Suť v T</t>
  </si>
  <si>
    <t>materiál</t>
  </si>
  <si>
    <t>1 - ZEMNE PRÁCE</t>
  </si>
  <si>
    <t>2 - ZÁKLADY</t>
  </si>
  <si>
    <t>3 - ZVISLÉ A KOMPLETNÉ KONŠTRUKCIE</t>
  </si>
  <si>
    <t>6 - ÚPRAVY POVRCHOV, PODLAHY, VÝPLNE</t>
  </si>
  <si>
    <t>PRÁCE A DODÁVKY HSV</t>
  </si>
  <si>
    <t>Za rozpočet celkom:</t>
  </si>
  <si>
    <t>9 - OSTATNÉ KONŠTRUKCIE A PRÁCE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</si>
  <si>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</si>
  <si>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</si>
  <si>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</si>
  <si>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</si>
  <si>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</si>
  <si>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</si>
  <si>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</si>
  <si>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</si>
  <si>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</si>
  <si>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</si>
  <si>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</si>
  <si>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</si>
  <si>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</si>
  <si>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</si>
  <si>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</si>
  <si>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</si>
  <si>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</si>
  <si>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</si>
  <si>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</si>
  <si>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</si>
  <si>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</si>
  <si>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</si>
  <si>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</si>
  <si>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</si>
  <si>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</si>
  <si>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</si>
  <si>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</si>
  <si>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</si>
  <si>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</si>
  <si>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</si>
  <si>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</si>
  <si>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</si>
  <si>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</si>
  <si>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</si>
  <si>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</si>
  <si>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</si>
  <si>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</si>
  <si>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</si>
  <si>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</si>
  <si>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 xml:space="preserve">    1  </t>
  </si>
  <si>
    <t>231</t>
  </si>
  <si>
    <t>111101113</t>
  </si>
  <si>
    <t>Odstránenie divokého porastu</t>
  </si>
  <si>
    <t>m2</t>
  </si>
  <si>
    <t xml:space="preserve">                    </t>
  </si>
  <si>
    <t>11110-1113</t>
  </si>
  <si>
    <t>45.11.12</t>
  </si>
  <si>
    <t>1</t>
  </si>
  <si>
    <t xml:space="preserve">    2  </t>
  </si>
  <si>
    <t>272</t>
  </si>
  <si>
    <t>162201102</t>
  </si>
  <si>
    <t>Vodorovné premiestnenie výkopu do 50 m horn. tr. 1-4</t>
  </si>
  <si>
    <t>m3</t>
  </si>
  <si>
    <t>16220-1102</t>
  </si>
  <si>
    <t>45.11.24</t>
  </si>
  <si>
    <t xml:space="preserve">    3  </t>
  </si>
  <si>
    <t>182001123</t>
  </si>
  <si>
    <t>Plošná úprava terénu, nerovnosti do +-150 mm vo svahu 1:2-1:1</t>
  </si>
  <si>
    <t>18200-1123</t>
  </si>
  <si>
    <t>45.11.21</t>
  </si>
  <si>
    <t xml:space="preserve">1 - ZEMNE PRÁCE  spolu: </t>
  </si>
  <si>
    <t xml:space="preserve">    4  </t>
  </si>
  <si>
    <t>011</t>
  </si>
  <si>
    <t>271511121</t>
  </si>
  <si>
    <t>Násyp pod kompletné konštrukcie so zhutnením zo štrkopiesku fr.0-32 mm</t>
  </si>
  <si>
    <t>27151-1121</t>
  </si>
  <si>
    <t xml:space="preserve">  .  .  </t>
  </si>
  <si>
    <t xml:space="preserve">    5  </t>
  </si>
  <si>
    <t>002</t>
  </si>
  <si>
    <t>289971211</t>
  </si>
  <si>
    <t>Zhotovenie vrstvy z geotextílie v sklone do 1:5 šírka do 3 m</t>
  </si>
  <si>
    <t>28997-1211</t>
  </si>
  <si>
    <t>45.25.21</t>
  </si>
  <si>
    <t xml:space="preserve">    6  </t>
  </si>
  <si>
    <t>MAT</t>
  </si>
  <si>
    <t>693A00102</t>
  </si>
  <si>
    <t>Geotextílie TATRATEX T - 300</t>
  </si>
  <si>
    <t>17.20.10</t>
  </si>
  <si>
    <t>2</t>
  </si>
  <si>
    <t xml:space="preserve">2 - ZÁKLADY  spolu: </t>
  </si>
  <si>
    <t xml:space="preserve">    7  </t>
  </si>
  <si>
    <t>015</t>
  </si>
  <si>
    <t>380321441</t>
  </si>
  <si>
    <t>Kompletné konštr. bet. žel. obyčajného tr. C 25/30 hr. 80-150 mm</t>
  </si>
  <si>
    <t>38032-1441</t>
  </si>
  <si>
    <t>45.21.64</t>
  </si>
  <si>
    <t xml:space="preserve">    8  </t>
  </si>
  <si>
    <t>380356221</t>
  </si>
  <si>
    <t>Debnenie komplet. konštrukcií omietaných plôch zaoblených, zhotovenie</t>
  </si>
  <si>
    <t>38035-6221</t>
  </si>
  <si>
    <t xml:space="preserve">    9  </t>
  </si>
  <si>
    <t>380356222</t>
  </si>
  <si>
    <t>Debnenie komplet. konštrukcií omietaných plôch zaoblených, odstránenie</t>
  </si>
  <si>
    <t>38035-6222</t>
  </si>
  <si>
    <t xml:space="preserve">   10  </t>
  </si>
  <si>
    <t>380361008</t>
  </si>
  <si>
    <t>Výstuž komplet. konstrukcií zo zvarovaných sietí KARI rohož oká 150x150/6mm</t>
  </si>
  <si>
    <t>t</t>
  </si>
  <si>
    <t>38036-1008</t>
  </si>
  <si>
    <t xml:space="preserve">3 - ZVISLÉ A KOMPLETNÉ KONŠTRUKCIE  spolu: </t>
  </si>
  <si>
    <t xml:space="preserve">   11  </t>
  </si>
  <si>
    <t>631319154</t>
  </si>
  <si>
    <t>Príplatok k mazanine za strojné hladenie</t>
  </si>
  <si>
    <t>63131-9154</t>
  </si>
  <si>
    <t xml:space="preserve">   12  </t>
  </si>
  <si>
    <t>631319163</t>
  </si>
  <si>
    <t>Príplatok za konečnú úpravu mazaniny hr. do 12 cm</t>
  </si>
  <si>
    <t>63131-9163</t>
  </si>
  <si>
    <t>45.25.32</t>
  </si>
  <si>
    <t xml:space="preserve">   13  </t>
  </si>
  <si>
    <t>631319173</t>
  </si>
  <si>
    <t>Prípl. za stiahnutie povrchu mazaniny pred vlož. výstuže hr. do 12 cm</t>
  </si>
  <si>
    <t>63131-9173</t>
  </si>
  <si>
    <t xml:space="preserve">   14  </t>
  </si>
  <si>
    <t>634662111</t>
  </si>
  <si>
    <t>Zaplnenie dilatačných škár š do 10 mm v mazaninách trvale pružným tmelom</t>
  </si>
  <si>
    <t>m</t>
  </si>
  <si>
    <t>63466-2111</t>
  </si>
  <si>
    <t>45.25.50</t>
  </si>
  <si>
    <t xml:space="preserve">   15  </t>
  </si>
  <si>
    <t>246380200</t>
  </si>
  <si>
    <t>Tmel izolačný trvale pružný Mastic S3 (bal. 25 kg)</t>
  </si>
  <si>
    <t>kg</t>
  </si>
  <si>
    <t xml:space="preserve">   16  </t>
  </si>
  <si>
    <t>634911124</t>
  </si>
  <si>
    <t>Orezanie dilatačných škár š 10 mm hl do 80 mm v čerstvej betónovej mazanine</t>
  </si>
  <si>
    <t>63491-1124</t>
  </si>
  <si>
    <t xml:space="preserve">6 - ÚPRAVY POVRCHOV, PODLAHY, VÝPLNE  spolu: </t>
  </si>
  <si>
    <t xml:space="preserve">   17  </t>
  </si>
  <si>
    <t>998142251</t>
  </si>
  <si>
    <t>Presun hmôt nádrže a zásobníky monolit. v. do 25 m</t>
  </si>
  <si>
    <t>99814-2251</t>
  </si>
  <si>
    <t xml:space="preserve">9 - OSTATNÉ KONŠTRUKCIE A PRÁCE  spolu: </t>
  </si>
  <si>
    <t xml:space="preserve">PRÁCE A DODÁVKY HSV  spolu: </t>
  </si>
  <si>
    <t>Dátum: 17.8.2017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</si>
</sst>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&quot; Sk&quot;;[Red]\-#,##0&quot; Sk&quot;"/>
    <numFmt numFmtId="165" formatCode="\ #,##0&quot; Sk &quot;;\-#,##0&quot; Sk &quot;;&quot; - Sk &quot;;@\ "/>
    <numFmt numFmtId="166" formatCode="#,##0\ "/>
    <numFmt numFmtId="167" formatCode="#,##0.00000"/>
    <numFmt numFmtId="168" formatCode="#,##0.000"/>
    <numFmt numFmtId="169" formatCode="0.000"/>
    <numFmt numFmtId="170" formatCode="#,##0.0"/>
    <numFmt numFmtId="171" formatCode="#,##0.0000"/>
  </numFmts>
  <fonts count="43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u val="single"/>
      <sz val="10"/>
      <color indexed="61"/>
      <name val="Arial"/>
      <family val="2"/>
    </font>
    <font>
      <sz val="11"/>
      <color indexed="52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3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6" borderId="6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4" fillId="37" borderId="7" applyNumberFormat="0" applyAlignment="0" applyProtection="0"/>
    <xf numFmtId="0" fontId="7" fillId="36" borderId="6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5" fillId="38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4" borderId="9" applyNumberFormat="0" applyAlignment="0" applyProtection="0"/>
    <xf numFmtId="0" fontId="18" fillId="34" borderId="10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4" borderId="9" applyNumberFormat="0" applyAlignment="0" applyProtection="0"/>
    <xf numFmtId="0" fontId="37" fillId="0" borderId="11" applyNumberFormat="0" applyFill="0" applyAlignment="0" applyProtection="0"/>
    <xf numFmtId="0" fontId="15" fillId="0" borderId="8" applyNumberFormat="0" applyFill="0" applyAlignment="0" applyProtection="0"/>
    <xf numFmtId="0" fontId="38" fillId="0" borderId="12" applyNumberFormat="0" applyFill="0" applyAlignment="0" applyProtection="0"/>
    <xf numFmtId="0" fontId="10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13">
      <alignment vertical="center"/>
      <protection/>
    </xf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0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111" applyFont="1">
      <alignment/>
      <protection/>
    </xf>
    <xf numFmtId="0" fontId="19" fillId="0" borderId="0" xfId="111" applyFont="1" applyAlignment="1">
      <alignment horizontal="left" vertical="center"/>
      <protection/>
    </xf>
    <xf numFmtId="0" fontId="20" fillId="0" borderId="0" xfId="110" applyFont="1" applyAlignment="1">
      <alignment horizontal="left" vertical="center"/>
      <protection/>
    </xf>
    <xf numFmtId="0" fontId="21" fillId="0" borderId="0" xfId="110" applyFont="1">
      <alignment/>
      <protection/>
    </xf>
    <xf numFmtId="0" fontId="19" fillId="0" borderId="14" xfId="111" applyFont="1" applyBorder="1" applyAlignment="1">
      <alignment horizontal="left" vertical="center"/>
      <protection/>
    </xf>
    <xf numFmtId="0" fontId="19" fillId="0" borderId="15" xfId="111" applyFont="1" applyBorder="1" applyAlignment="1">
      <alignment horizontal="left" vertical="center"/>
      <protection/>
    </xf>
    <xf numFmtId="0" fontId="19" fillId="0" borderId="15" xfId="111" applyFont="1" applyBorder="1" applyAlignment="1">
      <alignment horizontal="right" vertical="center"/>
      <protection/>
    </xf>
    <xf numFmtId="0" fontId="19" fillId="0" borderId="16" xfId="111" applyFont="1" applyBorder="1" applyAlignment="1">
      <alignment horizontal="left" vertical="center"/>
      <protection/>
    </xf>
    <xf numFmtId="0" fontId="22" fillId="0" borderId="0" xfId="110" applyFont="1">
      <alignment/>
      <protection/>
    </xf>
    <xf numFmtId="0" fontId="22" fillId="0" borderId="0" xfId="110" applyFont="1" applyProtection="1">
      <alignment/>
      <protection locked="0"/>
    </xf>
    <xf numFmtId="49" fontId="22" fillId="0" borderId="0" xfId="110" applyNumberFormat="1" applyFont="1">
      <alignment/>
      <protection/>
    </xf>
    <xf numFmtId="0" fontId="19" fillId="0" borderId="17" xfId="111" applyFont="1" applyBorder="1" applyAlignment="1">
      <alignment horizontal="left" vertical="center"/>
      <protection/>
    </xf>
    <xf numFmtId="0" fontId="19" fillId="0" borderId="18" xfId="111" applyFont="1" applyBorder="1" applyAlignment="1">
      <alignment horizontal="left" vertical="center"/>
      <protection/>
    </xf>
    <xf numFmtId="0" fontId="19" fillId="0" borderId="18" xfId="111" applyFont="1" applyBorder="1" applyAlignment="1">
      <alignment horizontal="right" vertical="center"/>
      <protection/>
    </xf>
    <xf numFmtId="0" fontId="19" fillId="0" borderId="19" xfId="111" applyFont="1" applyBorder="1" applyAlignment="1">
      <alignment horizontal="left" vertical="center"/>
      <protection/>
    </xf>
    <xf numFmtId="0" fontId="19" fillId="0" borderId="20" xfId="111" applyFont="1" applyBorder="1" applyAlignment="1">
      <alignment horizontal="left" vertical="center"/>
      <protection/>
    </xf>
    <xf numFmtId="0" fontId="19" fillId="0" borderId="21" xfId="111" applyFont="1" applyBorder="1" applyAlignment="1">
      <alignment horizontal="left" vertical="center"/>
      <protection/>
    </xf>
    <xf numFmtId="0" fontId="19" fillId="0" borderId="21" xfId="111" applyFont="1" applyBorder="1" applyAlignment="1">
      <alignment horizontal="right" vertical="center"/>
      <protection/>
    </xf>
    <xf numFmtId="0" fontId="19" fillId="0" borderId="22" xfId="111" applyFont="1" applyBorder="1" applyAlignment="1">
      <alignment horizontal="left" vertical="center"/>
      <protection/>
    </xf>
    <xf numFmtId="0" fontId="19" fillId="0" borderId="23" xfId="111" applyFont="1" applyBorder="1" applyAlignment="1">
      <alignment horizontal="left" vertical="center"/>
      <protection/>
    </xf>
    <xf numFmtId="0" fontId="19" fillId="0" borderId="24" xfId="111" applyFont="1" applyBorder="1" applyAlignment="1">
      <alignment horizontal="left" vertical="center"/>
      <protection/>
    </xf>
    <xf numFmtId="0" fontId="19" fillId="0" borderId="24" xfId="111" applyFont="1" applyBorder="1" applyAlignment="1">
      <alignment horizontal="right" vertical="center"/>
      <protection/>
    </xf>
    <xf numFmtId="49" fontId="19" fillId="0" borderId="25" xfId="111" applyNumberFormat="1" applyFont="1" applyBorder="1" applyAlignment="1">
      <alignment horizontal="left" vertical="center"/>
      <protection/>
    </xf>
    <xf numFmtId="0" fontId="19" fillId="0" borderId="26" xfId="111" applyFont="1" applyBorder="1" applyAlignment="1">
      <alignment horizontal="left" vertical="center"/>
      <protection/>
    </xf>
    <xf numFmtId="0" fontId="19" fillId="0" borderId="27" xfId="111" applyFont="1" applyBorder="1" applyAlignment="1">
      <alignment horizontal="left" vertical="center"/>
      <protection/>
    </xf>
    <xf numFmtId="0" fontId="19" fillId="0" borderId="28" xfId="111" applyFont="1" applyBorder="1" applyAlignment="1">
      <alignment horizontal="left" vertical="center"/>
      <protection/>
    </xf>
    <xf numFmtId="0" fontId="19" fillId="0" borderId="29" xfId="111" applyFont="1" applyBorder="1" applyAlignment="1">
      <alignment horizontal="left" vertical="center"/>
      <protection/>
    </xf>
    <xf numFmtId="0" fontId="19" fillId="0" borderId="30" xfId="111" applyFont="1" applyBorder="1" applyAlignment="1">
      <alignment horizontal="left" vertical="center"/>
      <protection/>
    </xf>
    <xf numFmtId="0" fontId="19" fillId="0" borderId="31" xfId="111" applyFont="1" applyBorder="1" applyAlignment="1">
      <alignment horizontal="left" vertical="center"/>
      <protection/>
    </xf>
    <xf numFmtId="0" fontId="19" fillId="0" borderId="14" xfId="111" applyFont="1" applyBorder="1" applyAlignment="1">
      <alignment horizontal="right" vertical="center"/>
      <protection/>
    </xf>
    <xf numFmtId="3" fontId="19" fillId="0" borderId="32" xfId="111" applyNumberFormat="1" applyFont="1" applyBorder="1" applyAlignment="1">
      <alignment horizontal="right" vertical="center"/>
      <protection/>
    </xf>
    <xf numFmtId="3" fontId="19" fillId="0" borderId="16" xfId="111" applyNumberFormat="1" applyFont="1" applyBorder="1" applyAlignment="1">
      <alignment horizontal="right" vertical="center"/>
      <protection/>
    </xf>
    <xf numFmtId="0" fontId="19" fillId="0" borderId="26" xfId="111" applyFont="1" applyBorder="1" applyAlignment="1">
      <alignment horizontal="right" vertical="center"/>
      <protection/>
    </xf>
    <xf numFmtId="3" fontId="19" fillId="0" borderId="33" xfId="111" applyNumberFormat="1" applyFont="1" applyBorder="1" applyAlignment="1">
      <alignment horizontal="right" vertical="center"/>
      <protection/>
    </xf>
    <xf numFmtId="0" fontId="19" fillId="0" borderId="27" xfId="111" applyFont="1" applyBorder="1" applyAlignment="1">
      <alignment horizontal="right" vertical="center"/>
      <protection/>
    </xf>
    <xf numFmtId="3" fontId="19" fillId="0" borderId="28" xfId="111" applyNumberFormat="1" applyFont="1" applyBorder="1" applyAlignment="1">
      <alignment horizontal="right" vertical="center"/>
      <protection/>
    </xf>
    <xf numFmtId="0" fontId="19" fillId="0" borderId="29" xfId="111" applyFont="1" applyBorder="1" applyAlignment="1">
      <alignment horizontal="right" vertical="center"/>
      <protection/>
    </xf>
    <xf numFmtId="3" fontId="19" fillId="0" borderId="34" xfId="111" applyNumberFormat="1" applyFont="1" applyBorder="1" applyAlignment="1">
      <alignment horizontal="right" vertical="center"/>
      <protection/>
    </xf>
    <xf numFmtId="0" fontId="19" fillId="0" borderId="30" xfId="111" applyFont="1" applyBorder="1" applyAlignment="1">
      <alignment horizontal="right" vertical="center"/>
      <protection/>
    </xf>
    <xf numFmtId="3" fontId="19" fillId="0" borderId="31" xfId="111" applyNumberFormat="1" applyFont="1" applyBorder="1" applyAlignment="1">
      <alignment horizontal="right" vertical="center"/>
      <protection/>
    </xf>
    <xf numFmtId="0" fontId="23" fillId="0" borderId="35" xfId="111" applyFont="1" applyBorder="1" applyAlignment="1">
      <alignment horizontal="center" vertical="center"/>
      <protection/>
    </xf>
    <xf numFmtId="0" fontId="19" fillId="0" borderId="36" xfId="111" applyFont="1" applyBorder="1" applyAlignment="1">
      <alignment horizontal="left" vertical="center"/>
      <protection/>
    </xf>
    <xf numFmtId="0" fontId="19" fillId="0" borderId="36" xfId="111" applyFont="1" applyBorder="1" applyAlignment="1">
      <alignment horizontal="center" vertical="center"/>
      <protection/>
    </xf>
    <xf numFmtId="0" fontId="19" fillId="0" borderId="37" xfId="111" applyFont="1" applyBorder="1" applyAlignment="1">
      <alignment horizontal="center" vertical="center"/>
      <protection/>
    </xf>
    <xf numFmtId="0" fontId="19" fillId="0" borderId="38" xfId="111" applyFont="1" applyBorder="1" applyAlignment="1">
      <alignment horizontal="center" vertical="center"/>
      <protection/>
    </xf>
    <xf numFmtId="0" fontId="19" fillId="0" borderId="39" xfId="111" applyFont="1" applyBorder="1" applyAlignment="1">
      <alignment horizontal="center" vertical="center"/>
      <protection/>
    </xf>
    <xf numFmtId="0" fontId="19" fillId="0" borderId="40" xfId="111" applyFont="1" applyBorder="1" applyAlignment="1">
      <alignment horizontal="center" vertical="center"/>
      <protection/>
    </xf>
    <xf numFmtId="0" fontId="19" fillId="0" borderId="41" xfId="111" applyFont="1" applyBorder="1" applyAlignment="1">
      <alignment horizontal="center" vertical="center"/>
      <protection/>
    </xf>
    <xf numFmtId="0" fontId="19" fillId="0" borderId="42" xfId="111" applyFont="1" applyBorder="1" applyAlignment="1">
      <alignment horizontal="left" vertical="center"/>
      <protection/>
    </xf>
    <xf numFmtId="4" fontId="19" fillId="0" borderId="42" xfId="111" applyNumberFormat="1" applyFont="1" applyBorder="1" applyAlignment="1">
      <alignment horizontal="right" vertical="center"/>
      <protection/>
    </xf>
    <xf numFmtId="4" fontId="19" fillId="0" borderId="43" xfId="111" applyNumberFormat="1" applyFont="1" applyBorder="1" applyAlignment="1">
      <alignment horizontal="right" vertical="center"/>
      <protection/>
    </xf>
    <xf numFmtId="0" fontId="19" fillId="0" borderId="44" xfId="111" applyFont="1" applyBorder="1" applyAlignment="1">
      <alignment horizontal="left" vertical="center"/>
      <protection/>
    </xf>
    <xf numFmtId="0" fontId="19" fillId="0" borderId="45" xfId="111" applyNumberFormat="1" applyFont="1" applyBorder="1" applyAlignment="1">
      <alignment horizontal="left" vertical="center"/>
      <protection/>
    </xf>
    <xf numFmtId="0" fontId="19" fillId="0" borderId="46" xfId="111" applyFont="1" applyBorder="1" applyAlignment="1">
      <alignment horizontal="center" vertical="center"/>
      <protection/>
    </xf>
    <xf numFmtId="0" fontId="19" fillId="0" borderId="13" xfId="111" applyFont="1" applyBorder="1" applyAlignment="1">
      <alignment horizontal="left" vertical="center"/>
      <protection/>
    </xf>
    <xf numFmtId="4" fontId="19" fillId="0" borderId="13" xfId="111" applyNumberFormat="1" applyFont="1" applyBorder="1" applyAlignment="1">
      <alignment horizontal="right" vertical="center"/>
      <protection/>
    </xf>
    <xf numFmtId="0" fontId="19" fillId="0" borderId="47" xfId="111" applyFont="1" applyBorder="1" applyAlignment="1">
      <alignment horizontal="left" vertical="center"/>
      <protection/>
    </xf>
    <xf numFmtId="4" fontId="19" fillId="0" borderId="48" xfId="111" applyNumberFormat="1" applyFont="1" applyBorder="1" applyAlignment="1">
      <alignment horizontal="right" vertical="center"/>
      <protection/>
    </xf>
    <xf numFmtId="4" fontId="19" fillId="0" borderId="49" xfId="111" applyNumberFormat="1" applyFont="1" applyBorder="1" applyAlignment="1">
      <alignment horizontal="right" vertical="center"/>
      <protection/>
    </xf>
    <xf numFmtId="0" fontId="19" fillId="0" borderId="50" xfId="111" applyFont="1" applyBorder="1" applyAlignment="1">
      <alignment horizontal="center" vertical="center"/>
      <protection/>
    </xf>
    <xf numFmtId="0" fontId="19" fillId="0" borderId="51" xfId="111" applyFont="1" applyBorder="1" applyAlignment="1">
      <alignment horizontal="left" vertical="center"/>
      <protection/>
    </xf>
    <xf numFmtId="4" fontId="19" fillId="0" borderId="51" xfId="111" applyNumberFormat="1" applyFont="1" applyBorder="1" applyAlignment="1">
      <alignment horizontal="right" vertical="center"/>
      <protection/>
    </xf>
    <xf numFmtId="4" fontId="19" fillId="0" borderId="52" xfId="111" applyNumberFormat="1" applyFont="1" applyBorder="1" applyAlignment="1">
      <alignment horizontal="right" vertical="center"/>
      <protection/>
    </xf>
    <xf numFmtId="4" fontId="19" fillId="0" borderId="53" xfId="111" applyNumberFormat="1" applyFont="1" applyBorder="1" applyAlignment="1">
      <alignment horizontal="right" vertical="center"/>
      <protection/>
    </xf>
    <xf numFmtId="0" fontId="19" fillId="0" borderId="30" xfId="111" applyFont="1" applyBorder="1">
      <alignment/>
      <protection/>
    </xf>
    <xf numFmtId="0" fontId="19" fillId="0" borderId="38" xfId="111" applyFont="1" applyBorder="1" applyAlignment="1">
      <alignment horizontal="left" vertical="center"/>
      <protection/>
    </xf>
    <xf numFmtId="49" fontId="19" fillId="0" borderId="47" xfId="111" applyNumberFormat="1" applyFont="1" applyBorder="1" applyAlignment="1">
      <alignment horizontal="left" vertical="center"/>
      <protection/>
    </xf>
    <xf numFmtId="10" fontId="19" fillId="0" borderId="54" xfId="111" applyNumberFormat="1" applyFont="1" applyBorder="1" applyAlignment="1">
      <alignment horizontal="right" vertical="center"/>
      <protection/>
    </xf>
    <xf numFmtId="0" fontId="19" fillId="0" borderId="55" xfId="111" applyFont="1" applyBorder="1" applyAlignment="1">
      <alignment horizontal="left" vertical="center"/>
      <protection/>
    </xf>
    <xf numFmtId="49" fontId="19" fillId="0" borderId="18" xfId="111" applyNumberFormat="1" applyFont="1" applyBorder="1" applyAlignment="1">
      <alignment horizontal="right" vertical="center"/>
      <protection/>
    </xf>
    <xf numFmtId="10" fontId="19" fillId="0" borderId="55" xfId="111" applyNumberFormat="1" applyFont="1" applyBorder="1" applyAlignment="1">
      <alignment horizontal="right" vertical="center"/>
      <protection/>
    </xf>
    <xf numFmtId="0" fontId="19" fillId="0" borderId="52" xfId="111" applyFont="1" applyBorder="1" applyAlignment="1">
      <alignment horizontal="left" vertical="center"/>
      <protection/>
    </xf>
    <xf numFmtId="0" fontId="19" fillId="0" borderId="56" xfId="111" applyFont="1" applyBorder="1" applyAlignment="1">
      <alignment horizontal="right" vertical="center"/>
      <protection/>
    </xf>
    <xf numFmtId="0" fontId="19" fillId="0" borderId="57" xfId="111" applyFont="1" applyBorder="1" applyAlignment="1">
      <alignment horizontal="center" vertical="center"/>
      <protection/>
    </xf>
    <xf numFmtId="0" fontId="19" fillId="0" borderId="58" xfId="111" applyFont="1" applyBorder="1" applyAlignment="1">
      <alignment horizontal="left" vertical="center"/>
      <protection/>
    </xf>
    <xf numFmtId="0" fontId="19" fillId="0" borderId="58" xfId="111" applyFont="1" applyBorder="1" applyAlignment="1">
      <alignment horizontal="right" vertical="center"/>
      <protection/>
    </xf>
    <xf numFmtId="0" fontId="19" fillId="0" borderId="59" xfId="111" applyFont="1" applyBorder="1" applyAlignment="1">
      <alignment horizontal="right" vertical="center"/>
      <protection/>
    </xf>
    <xf numFmtId="3" fontId="19" fillId="0" borderId="60" xfId="111" applyNumberFormat="1" applyFont="1" applyBorder="1" applyAlignment="1">
      <alignment horizontal="right" vertical="center"/>
      <protection/>
    </xf>
    <xf numFmtId="0" fontId="19" fillId="0" borderId="61" xfId="111" applyFont="1" applyBorder="1" applyAlignment="1">
      <alignment horizontal="left" vertical="center"/>
      <protection/>
    </xf>
    <xf numFmtId="0" fontId="19" fillId="0" borderId="0" xfId="111" applyFont="1" applyBorder="1" applyAlignment="1">
      <alignment horizontal="right" vertical="center"/>
      <protection/>
    </xf>
    <xf numFmtId="0" fontId="19" fillId="0" borderId="0" xfId="111" applyFont="1" applyBorder="1" applyAlignment="1">
      <alignment horizontal="left" vertical="center"/>
      <protection/>
    </xf>
    <xf numFmtId="0" fontId="19" fillId="0" borderId="62" xfId="111" applyFont="1" applyBorder="1" applyAlignment="1">
      <alignment horizontal="right" vertical="center"/>
      <protection/>
    </xf>
    <xf numFmtId="3" fontId="19" fillId="0" borderId="63" xfId="111" applyNumberFormat="1" applyFont="1" applyBorder="1" applyAlignment="1">
      <alignment horizontal="right" vertical="center"/>
      <protection/>
    </xf>
    <xf numFmtId="0" fontId="19" fillId="0" borderId="33" xfId="111" applyFont="1" applyBorder="1" applyAlignment="1">
      <alignment horizontal="right" vertical="center"/>
      <protection/>
    </xf>
    <xf numFmtId="3" fontId="19" fillId="0" borderId="62" xfId="111" applyNumberFormat="1" applyFont="1" applyBorder="1" applyAlignment="1">
      <alignment horizontal="right" vertical="center"/>
      <protection/>
    </xf>
    <xf numFmtId="4" fontId="19" fillId="0" borderId="55" xfId="111" applyNumberFormat="1" applyFont="1" applyBorder="1" applyAlignment="1">
      <alignment horizontal="right" vertical="center"/>
      <protection/>
    </xf>
    <xf numFmtId="0" fontId="19" fillId="0" borderId="29" xfId="111" applyFont="1" applyBorder="1" applyAlignment="1">
      <alignment horizontal="center" vertical="center"/>
      <protection/>
    </xf>
    <xf numFmtId="3" fontId="19" fillId="0" borderId="30" xfId="111" applyNumberFormat="1" applyFont="1" applyBorder="1" applyAlignment="1">
      <alignment horizontal="right" vertical="center"/>
      <protection/>
    </xf>
    <xf numFmtId="3" fontId="19" fillId="0" borderId="64" xfId="111" applyNumberFormat="1" applyFont="1" applyBorder="1" applyAlignment="1">
      <alignment horizontal="right" vertical="center"/>
      <protection/>
    </xf>
    <xf numFmtId="0" fontId="23" fillId="0" borderId="65" xfId="111" applyFont="1" applyBorder="1" applyAlignment="1">
      <alignment horizontal="center" vertical="center"/>
      <protection/>
    </xf>
    <xf numFmtId="0" fontId="19" fillId="0" borderId="66" xfId="111" applyFont="1" applyBorder="1" applyAlignment="1">
      <alignment horizontal="left" vertical="center"/>
      <protection/>
    </xf>
    <xf numFmtId="0" fontId="19" fillId="0" borderId="67" xfId="111" applyFont="1" applyBorder="1" applyAlignment="1">
      <alignment horizontal="left" vertical="center"/>
      <protection/>
    </xf>
    <xf numFmtId="166" fontId="19" fillId="0" borderId="68" xfId="111" applyNumberFormat="1" applyFont="1" applyBorder="1" applyAlignment="1">
      <alignment horizontal="right" vertical="center"/>
      <protection/>
    </xf>
    <xf numFmtId="0" fontId="19" fillId="0" borderId="57" xfId="111" applyFont="1" applyBorder="1" applyAlignment="1">
      <alignment horizontal="left" vertical="center"/>
      <protection/>
    </xf>
    <xf numFmtId="0" fontId="19" fillId="0" borderId="58" xfId="111" applyFont="1" applyBorder="1" applyAlignment="1">
      <alignment horizontal="center" vertical="center"/>
      <protection/>
    </xf>
    <xf numFmtId="0" fontId="19" fillId="0" borderId="60" xfId="111" applyFont="1" applyBorder="1" applyAlignment="1">
      <alignment horizontal="center" vertical="center"/>
      <protection/>
    </xf>
    <xf numFmtId="0" fontId="19" fillId="0" borderId="63" xfId="111" applyFont="1" applyBorder="1" applyAlignment="1">
      <alignment horizontal="left" vertical="center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69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16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7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68" fontId="21" fillId="0" borderId="0" xfId="0" applyNumberFormat="1" applyFont="1" applyAlignment="1" applyProtection="1">
      <alignment horizontal="right"/>
      <protection/>
    </xf>
    <xf numFmtId="171" fontId="21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69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42" xfId="0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wrapText="1"/>
      <protection/>
    </xf>
    <xf numFmtId="170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167" fontId="23" fillId="0" borderId="0" xfId="0" applyNumberFormat="1" applyFont="1" applyAlignment="1" applyProtection="1">
      <alignment vertical="top"/>
      <protection/>
    </xf>
    <xf numFmtId="168" fontId="23" fillId="0" borderId="0" xfId="0" applyNumberFormat="1" applyFont="1" applyAlignment="1" applyProtection="1">
      <alignment vertical="top"/>
      <protection/>
    </xf>
    <xf numFmtId="169" fontId="23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0" fontId="19" fillId="0" borderId="69" xfId="0" applyFont="1" applyBorder="1" applyAlignment="1" applyProtection="1">
      <alignment horizontal="center"/>
      <protection/>
    </xf>
  </cellXfs>
  <cellStyles count="133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Check Cell" xfId="94"/>
    <cellStyle name="Chybně" xfId="95"/>
    <cellStyle name="Input" xfId="96"/>
    <cellStyle name="Kontrolná bunka" xfId="97"/>
    <cellStyle name="Kontrolní buňka" xfId="98"/>
    <cellStyle name="Linked Cell" xfId="99"/>
    <cellStyle name="Currency" xfId="100"/>
    <cellStyle name="Currency [0]" xfId="101"/>
    <cellStyle name="Nadpis 1" xfId="102"/>
    <cellStyle name="Nadpis 2" xfId="103"/>
    <cellStyle name="Nadpis 3" xfId="104"/>
    <cellStyle name="Nadpis 4" xfId="105"/>
    <cellStyle name="Název" xfId="106"/>
    <cellStyle name="Neutral" xfId="107"/>
    <cellStyle name="Neutrálna" xfId="108"/>
    <cellStyle name="Neutrální" xfId="109"/>
    <cellStyle name="normálne_KLs" xfId="110"/>
    <cellStyle name="normálne_KLv" xfId="111"/>
    <cellStyle name="Note" xfId="112"/>
    <cellStyle name="Output" xfId="113"/>
    <cellStyle name="Percent" xfId="114"/>
    <cellStyle name="Followed Hyperlink" xfId="115"/>
    <cellStyle name="Poznámka" xfId="116"/>
    <cellStyle name="Prepojená bunka" xfId="117"/>
    <cellStyle name="Propojená buňka" xfId="118"/>
    <cellStyle name="Spolu" xfId="119"/>
    <cellStyle name="Správně" xfId="120"/>
    <cellStyle name="TEXT" xfId="121"/>
    <cellStyle name="Text upozornění" xfId="122"/>
    <cellStyle name="Text upozornenia" xfId="123"/>
    <cellStyle name="TEXT1" xfId="124"/>
    <cellStyle name="Title" xfId="125"/>
    <cellStyle name="Titul" xfId="126"/>
    <cellStyle name="Total" xfId="127"/>
    <cellStyle name="Vstup" xfId="128"/>
    <cellStyle name="Výpočet" xfId="129"/>
    <cellStyle name="Výstup" xfId="130"/>
    <cellStyle name="Vysvětlující text" xfId="131"/>
    <cellStyle name="Vysvetľujúci text" xfId="132"/>
    <cellStyle name="Warning Text" xfId="133"/>
    <cellStyle name="Zlá" xfId="134"/>
    <cellStyle name="Zvýraznění 1" xfId="135"/>
    <cellStyle name="Zvýraznění 2" xfId="136"/>
    <cellStyle name="Zvýraznění 3" xfId="137"/>
    <cellStyle name="Zvýraznění 4" xfId="138"/>
    <cellStyle name="Zvýraznění 5" xfId="139"/>
    <cellStyle name="Zvýraznění 6" xfId="140"/>
    <cellStyle name="Zvýraznenie1" xfId="141"/>
    <cellStyle name="Zvýraznenie2" xfId="142"/>
    <cellStyle name="Zvýraznenie3" xfId="143"/>
    <cellStyle name="Zvýraznenie4" xfId="144"/>
    <cellStyle name="Zvýraznenie5" xfId="145"/>
    <cellStyle name="Zvýraznenie6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zoomScalePageLayoutView="0" workbookViewId="0" topLeftCell="A10">
      <selection activeCell="D5" sqref="D5"/>
    </sheetView>
  </sheetViews>
  <sheetFormatPr defaultColWidth="9.140625" defaultRowHeight="12.75" customHeight="1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57421875" style="1" customWidth="1"/>
    <col min="11" max="11" width="2.28125" style="1" customWidth="1"/>
    <col min="12" max="25" width="4.574218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 t="s">
        <v>0</v>
      </c>
      <c r="C1" s="2"/>
      <c r="D1" s="2"/>
      <c r="F1" s="3" t="str">
        <f>CONCATENATE(AA2," ",AB2," ",AC2," ",AD2)</f>
        <v>Krycí list rozpočtu v EUR  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ht="18" customHeight="1">
      <c r="B2" s="5" t="s">
        <v>6</v>
      </c>
      <c r="C2" s="6"/>
      <c r="D2" s="6"/>
      <c r="E2" s="6"/>
      <c r="F2" s="6"/>
      <c r="G2" s="6"/>
      <c r="H2" s="7"/>
      <c r="I2" s="7" t="s">
        <v>7</v>
      </c>
      <c r="J2" s="8"/>
      <c r="Z2" s="4" t="s">
        <v>8</v>
      </c>
      <c r="AA2" s="9" t="s">
        <v>9</v>
      </c>
      <c r="AB2" s="10" t="s">
        <v>10</v>
      </c>
      <c r="AC2" s="9"/>
      <c r="AD2" s="11"/>
    </row>
    <row r="3" spans="2:30" ht="18" customHeight="1">
      <c r="B3" s="12" t="s">
        <v>11</v>
      </c>
      <c r="C3" s="13"/>
      <c r="D3" s="13"/>
      <c r="E3" s="13"/>
      <c r="F3" s="13"/>
      <c r="G3" s="13"/>
      <c r="H3" s="14"/>
      <c r="I3" s="14" t="s">
        <v>12</v>
      </c>
      <c r="J3" s="15"/>
      <c r="Z3" s="4" t="s">
        <v>13</v>
      </c>
      <c r="AA3" s="9" t="s">
        <v>14</v>
      </c>
      <c r="AB3" s="10" t="s">
        <v>10</v>
      </c>
      <c r="AC3" s="9" t="s">
        <v>15</v>
      </c>
      <c r="AD3" s="11" t="s">
        <v>16</v>
      </c>
    </row>
    <row r="4" spans="2:30" ht="18" customHeight="1">
      <c r="B4" s="16" t="s">
        <v>17</v>
      </c>
      <c r="C4" s="17"/>
      <c r="D4" s="17"/>
      <c r="E4" s="17"/>
      <c r="F4" s="17"/>
      <c r="G4" s="17"/>
      <c r="H4" s="18"/>
      <c r="I4" s="18"/>
      <c r="J4" s="19"/>
      <c r="Z4" s="4" t="s">
        <v>18</v>
      </c>
      <c r="AA4" s="9" t="s">
        <v>19</v>
      </c>
      <c r="AB4" s="10" t="s">
        <v>10</v>
      </c>
      <c r="AC4" s="9"/>
      <c r="AD4" s="11"/>
    </row>
    <row r="5" spans="2:30" ht="18" customHeight="1">
      <c r="B5" s="20" t="s">
        <v>20</v>
      </c>
      <c r="C5" s="21"/>
      <c r="D5" s="21"/>
      <c r="E5" s="21" t="s">
        <v>21</v>
      </c>
      <c r="F5" s="22"/>
      <c r="G5" s="21"/>
      <c r="H5" s="21" t="s">
        <v>22</v>
      </c>
      <c r="I5" s="22" t="s">
        <v>23</v>
      </c>
      <c r="J5" s="23" t="s">
        <v>24</v>
      </c>
      <c r="Z5" s="4" t="s">
        <v>25</v>
      </c>
      <c r="AA5" s="9" t="s">
        <v>14</v>
      </c>
      <c r="AB5" s="10" t="s">
        <v>10</v>
      </c>
      <c r="AC5" s="9" t="s">
        <v>15</v>
      </c>
      <c r="AD5" s="11" t="s">
        <v>16</v>
      </c>
    </row>
    <row r="6" spans="2:30" ht="18" customHeight="1">
      <c r="B6" s="5" t="s">
        <v>26</v>
      </c>
      <c r="C6" s="6"/>
      <c r="D6" s="6"/>
      <c r="E6" s="6"/>
      <c r="F6" s="6"/>
      <c r="G6" s="6" t="s">
        <v>27</v>
      </c>
      <c r="H6" s="6"/>
      <c r="I6" s="6"/>
      <c r="J6" s="8"/>
      <c r="Z6" s="4" t="s">
        <v>28</v>
      </c>
      <c r="AA6" s="9" t="s">
        <v>29</v>
      </c>
      <c r="AB6" s="10" t="s">
        <v>10</v>
      </c>
      <c r="AC6" s="9" t="s">
        <v>15</v>
      </c>
      <c r="AD6" s="11" t="s">
        <v>16</v>
      </c>
    </row>
    <row r="7" spans="2:10" ht="18" customHeight="1">
      <c r="B7" s="24"/>
      <c r="C7" s="25" t="s">
        <v>30</v>
      </c>
      <c r="D7" s="25"/>
      <c r="E7" s="25"/>
      <c r="F7" s="25"/>
      <c r="G7" s="25" t="s">
        <v>31</v>
      </c>
      <c r="H7" s="25"/>
      <c r="I7" s="25" t="s">
        <v>32</v>
      </c>
      <c r="J7" s="26"/>
    </row>
    <row r="8" spans="2:10" ht="18" customHeight="1">
      <c r="B8" s="12" t="s">
        <v>33</v>
      </c>
      <c r="C8" s="13"/>
      <c r="D8" s="13"/>
      <c r="E8" s="13"/>
      <c r="F8" s="13"/>
      <c r="G8" s="13" t="s">
        <v>27</v>
      </c>
      <c r="H8" s="13"/>
      <c r="I8" s="13"/>
      <c r="J8" s="15"/>
    </row>
    <row r="9" spans="2:10" ht="18" customHeight="1">
      <c r="B9" s="16"/>
      <c r="C9" s="17"/>
      <c r="D9" s="17"/>
      <c r="E9" s="17"/>
      <c r="F9" s="17"/>
      <c r="G9" s="25" t="s">
        <v>31</v>
      </c>
      <c r="H9" s="17"/>
      <c r="I9" s="17" t="s">
        <v>32</v>
      </c>
      <c r="J9" s="19"/>
    </row>
    <row r="10" spans="2:10" ht="18" customHeight="1">
      <c r="B10" s="12" t="s">
        <v>34</v>
      </c>
      <c r="C10" s="13"/>
      <c r="D10" s="13"/>
      <c r="E10" s="13"/>
      <c r="F10" s="13"/>
      <c r="G10" s="13" t="s">
        <v>27</v>
      </c>
      <c r="H10" s="13"/>
      <c r="I10" s="13"/>
      <c r="J10" s="15"/>
    </row>
    <row r="11" spans="2:10" ht="18" customHeight="1">
      <c r="B11" s="27"/>
      <c r="C11" s="28"/>
      <c r="D11" s="28"/>
      <c r="E11" s="28"/>
      <c r="F11" s="28"/>
      <c r="G11" s="28" t="s">
        <v>31</v>
      </c>
      <c r="H11" s="28"/>
      <c r="I11" s="28" t="s">
        <v>32</v>
      </c>
      <c r="J11" s="29"/>
    </row>
    <row r="12" spans="2:10" ht="18" customHeight="1">
      <c r="B12" s="30"/>
      <c r="C12" s="6"/>
      <c r="D12" s="6"/>
      <c r="E12" s="6"/>
      <c r="F12" s="31">
        <f>IF(B12&lt;&gt;0,ROUND($J$31/B12,0),0)</f>
        <v>0</v>
      </c>
      <c r="G12" s="7"/>
      <c r="H12" s="6"/>
      <c r="I12" s="6"/>
      <c r="J12" s="32">
        <f>IF(G12&lt;&gt;0,ROUND($J$31/G12,0),0)</f>
        <v>0</v>
      </c>
    </row>
    <row r="13" spans="2:10" ht="18" customHeight="1">
      <c r="B13" s="33"/>
      <c r="C13" s="25"/>
      <c r="D13" s="25"/>
      <c r="E13" s="25"/>
      <c r="F13" s="34">
        <f>IF(B13&lt;&gt;0,ROUND($J$31/B13,0),0)</f>
        <v>0</v>
      </c>
      <c r="G13" s="35"/>
      <c r="H13" s="25"/>
      <c r="I13" s="25"/>
      <c r="J13" s="36">
        <f>IF(G13&lt;&gt;0,ROUND($J$31/G13,0),0)</f>
        <v>0</v>
      </c>
    </row>
    <row r="14" spans="2:10" ht="18" customHeight="1">
      <c r="B14" s="37"/>
      <c r="C14" s="28"/>
      <c r="D14" s="28"/>
      <c r="E14" s="28"/>
      <c r="F14" s="38">
        <f>IF(B14&lt;&gt;0,ROUND($J$31/B14,0),0)</f>
        <v>0</v>
      </c>
      <c r="G14" s="39"/>
      <c r="H14" s="28"/>
      <c r="I14" s="28"/>
      <c r="J14" s="40">
        <f>IF(G14&lt;&gt;0,ROUND($J$31/G14,0),0)</f>
        <v>0</v>
      </c>
    </row>
    <row r="15" spans="2:10" ht="18" customHeight="1">
      <c r="B15" s="41" t="s">
        <v>35</v>
      </c>
      <c r="C15" s="42" t="s">
        <v>36</v>
      </c>
      <c r="D15" s="43" t="s">
        <v>37</v>
      </c>
      <c r="E15" s="43" t="s">
        <v>38</v>
      </c>
      <c r="F15" s="44" t="s">
        <v>39</v>
      </c>
      <c r="G15" s="41" t="s">
        <v>40</v>
      </c>
      <c r="H15" s="45" t="s">
        <v>41</v>
      </c>
      <c r="I15" s="46"/>
      <c r="J15" s="47"/>
    </row>
    <row r="16" spans="2:10" ht="18" customHeight="1">
      <c r="B16" s="48">
        <v>1</v>
      </c>
      <c r="C16" s="49" t="s">
        <v>42</v>
      </c>
      <c r="D16" s="50">
        <f>Prehlad!H46</f>
        <v>0</v>
      </c>
      <c r="E16" s="50">
        <f>Prehlad!I46</f>
        <v>0</v>
      </c>
      <c r="F16" s="51">
        <f>D16+E16</f>
        <v>0</v>
      </c>
      <c r="G16" s="48">
        <v>6</v>
      </c>
      <c r="H16" s="52" t="s">
        <v>43</v>
      </c>
      <c r="I16" s="53"/>
      <c r="J16" s="51">
        <v>0</v>
      </c>
    </row>
    <row r="17" spans="2:10" ht="18" customHeight="1">
      <c r="B17" s="54">
        <v>2</v>
      </c>
      <c r="C17" s="55" t="s">
        <v>44</v>
      </c>
      <c r="D17" s="56"/>
      <c r="E17" s="56"/>
      <c r="F17" s="51">
        <f>D17+E17</f>
        <v>0</v>
      </c>
      <c r="G17" s="54">
        <v>7</v>
      </c>
      <c r="H17" s="57" t="s">
        <v>45</v>
      </c>
      <c r="I17" s="13"/>
      <c r="J17" s="58">
        <v>0</v>
      </c>
    </row>
    <row r="18" spans="2:10" ht="18" customHeight="1">
      <c r="B18" s="54">
        <v>3</v>
      </c>
      <c r="C18" s="55" t="s">
        <v>46</v>
      </c>
      <c r="D18" s="56"/>
      <c r="E18" s="56"/>
      <c r="F18" s="51">
        <f>D18+E18</f>
        <v>0</v>
      </c>
      <c r="G18" s="54">
        <v>8</v>
      </c>
      <c r="H18" s="57" t="s">
        <v>47</v>
      </c>
      <c r="I18" s="13"/>
      <c r="J18" s="58">
        <v>0</v>
      </c>
    </row>
    <row r="19" spans="2:10" ht="18" customHeight="1">
      <c r="B19" s="54">
        <v>4</v>
      </c>
      <c r="C19" s="55" t="s">
        <v>48</v>
      </c>
      <c r="D19" s="56"/>
      <c r="E19" s="56"/>
      <c r="F19" s="59">
        <f>D19+E19</f>
        <v>0</v>
      </c>
      <c r="G19" s="54">
        <v>9</v>
      </c>
      <c r="H19" s="57" t="s">
        <v>49</v>
      </c>
      <c r="I19" s="13"/>
      <c r="J19" s="58">
        <v>0</v>
      </c>
    </row>
    <row r="20" spans="2:10" ht="18" customHeight="1">
      <c r="B20" s="60">
        <v>5</v>
      </c>
      <c r="C20" s="61" t="s">
        <v>50</v>
      </c>
      <c r="D20" s="62">
        <f>SUM(D16:D19)</f>
        <v>0</v>
      </c>
      <c r="E20" s="63">
        <f>SUM(E16:E19)</f>
        <v>0</v>
      </c>
      <c r="F20" s="64">
        <f>SUM(F16:F19)</f>
        <v>0</v>
      </c>
      <c r="G20" s="60">
        <v>10</v>
      </c>
      <c r="H20" s="65"/>
      <c r="I20" s="22" t="s">
        <v>51</v>
      </c>
      <c r="J20" s="64">
        <f>SUM(J16:J19)</f>
        <v>0</v>
      </c>
    </row>
    <row r="21" spans="2:10" ht="18" customHeight="1">
      <c r="B21" s="41" t="s">
        <v>52</v>
      </c>
      <c r="C21" s="66"/>
      <c r="D21" s="46" t="s">
        <v>53</v>
      </c>
      <c r="E21" s="46"/>
      <c r="F21" s="47"/>
      <c r="G21" s="41" t="s">
        <v>54</v>
      </c>
      <c r="H21" s="45" t="s">
        <v>55</v>
      </c>
      <c r="I21" s="46"/>
      <c r="J21" s="47"/>
    </row>
    <row r="22" spans="2:10" ht="18" customHeight="1">
      <c r="B22" s="48">
        <v>11</v>
      </c>
      <c r="C22" s="67" t="s">
        <v>56</v>
      </c>
      <c r="D22"/>
      <c r="E22" s="68">
        <v>0</v>
      </c>
      <c r="F22" s="51">
        <f>ROUND(((D16+E16+D17+E17+D18)*E22),2)</f>
        <v>0</v>
      </c>
      <c r="G22" s="54">
        <v>16</v>
      </c>
      <c r="H22" s="57" t="s">
        <v>57</v>
      </c>
      <c r="I22" s="69"/>
      <c r="J22" s="58">
        <v>0</v>
      </c>
    </row>
    <row r="23" spans="2:10" ht="18" customHeight="1">
      <c r="B23" s="54">
        <v>12</v>
      </c>
      <c r="C23" s="67" t="s">
        <v>58</v>
      </c>
      <c r="D23" s="70"/>
      <c r="E23" s="71">
        <v>0</v>
      </c>
      <c r="F23" s="58">
        <f>ROUND(((D16+E16+D17+E17+D18)*E23),2)</f>
        <v>0</v>
      </c>
      <c r="G23" s="54">
        <v>17</v>
      </c>
      <c r="H23" s="57" t="s">
        <v>59</v>
      </c>
      <c r="I23" s="69"/>
      <c r="J23" s="58">
        <v>0</v>
      </c>
    </row>
    <row r="24" spans="2:10" ht="18" customHeight="1">
      <c r="B24" s="54">
        <v>13</v>
      </c>
      <c r="C24" s="67" t="s">
        <v>60</v>
      </c>
      <c r="D24" s="70"/>
      <c r="E24" s="71">
        <v>0</v>
      </c>
      <c r="F24" s="58">
        <f>ROUND(((D16+E16+D17+E17+D18)*E24),2)</f>
        <v>0</v>
      </c>
      <c r="G24" s="54">
        <v>18</v>
      </c>
      <c r="H24" s="57" t="s">
        <v>61</v>
      </c>
      <c r="I24" s="69"/>
      <c r="J24" s="58">
        <v>0</v>
      </c>
    </row>
    <row r="25" spans="2:10" ht="18" customHeight="1">
      <c r="B25" s="54">
        <v>14</v>
      </c>
      <c r="C25" s="67" t="s">
        <v>49</v>
      </c>
      <c r="D25" s="70"/>
      <c r="E25" s="71">
        <v>0</v>
      </c>
      <c r="F25" s="58">
        <f>ROUND(((D16+E16+D17+E17+D18+E18)*E25),2)</f>
        <v>0</v>
      </c>
      <c r="G25" s="54">
        <v>19</v>
      </c>
      <c r="H25" s="57" t="s">
        <v>49</v>
      </c>
      <c r="I25" s="69"/>
      <c r="J25" s="58">
        <v>0</v>
      </c>
    </row>
    <row r="26" spans="2:10" ht="18" customHeight="1">
      <c r="B26" s="60">
        <v>15</v>
      </c>
      <c r="C26" s="72"/>
      <c r="D26" s="22"/>
      <c r="E26" s="73" t="s">
        <v>62</v>
      </c>
      <c r="F26" s="64">
        <f>SUM(F22:F25)</f>
        <v>0</v>
      </c>
      <c r="G26" s="60">
        <v>20</v>
      </c>
      <c r="H26" s="72"/>
      <c r="I26" s="73" t="s">
        <v>63</v>
      </c>
      <c r="J26" s="64">
        <f>SUM(J22:J25)</f>
        <v>0</v>
      </c>
    </row>
    <row r="27" spans="2:10" ht="18" customHeight="1">
      <c r="B27" s="74"/>
      <c r="C27" s="75" t="s">
        <v>64</v>
      </c>
      <c r="D27" s="76"/>
      <c r="E27" s="77" t="s">
        <v>65</v>
      </c>
      <c r="F27" s="78"/>
      <c r="G27" s="41" t="s">
        <v>66</v>
      </c>
      <c r="H27" s="45" t="s">
        <v>67</v>
      </c>
      <c r="I27" s="46"/>
      <c r="J27" s="47"/>
    </row>
    <row r="28" spans="2:10" ht="18" customHeight="1">
      <c r="B28" s="79"/>
      <c r="C28" s="80"/>
      <c r="D28" s="81"/>
      <c r="E28" s="82"/>
      <c r="F28" s="83"/>
      <c r="G28" s="48">
        <v>21</v>
      </c>
      <c r="H28" s="52"/>
      <c r="I28" s="84" t="s">
        <v>68</v>
      </c>
      <c r="J28" s="51">
        <f>ROUND(F20,2)+J20+F26+J26</f>
        <v>0</v>
      </c>
    </row>
    <row r="29" spans="2:10" ht="18" customHeight="1">
      <c r="B29" s="79"/>
      <c r="C29" s="81" t="s">
        <v>69</v>
      </c>
      <c r="D29" s="81"/>
      <c r="E29" s="85"/>
      <c r="F29" s="83"/>
      <c r="G29" s="54">
        <v>22</v>
      </c>
      <c r="H29" s="57" t="s">
        <v>70</v>
      </c>
      <c r="I29" s="86">
        <f>J28-I30</f>
        <v>0</v>
      </c>
      <c r="J29" s="58">
        <f>ROUND((I29*20)/100,2)</f>
        <v>0</v>
      </c>
    </row>
    <row r="30" spans="2:10" ht="18" customHeight="1">
      <c r="B30" s="12"/>
      <c r="C30" s="13" t="s">
        <v>71</v>
      </c>
      <c r="D30" s="13"/>
      <c r="E30" s="85"/>
      <c r="F30" s="83"/>
      <c r="G30" s="54">
        <v>23</v>
      </c>
      <c r="H30" s="57" t="s">
        <v>72</v>
      </c>
      <c r="I30" s="86">
        <f>SUMIF(Prehlad!O11:O9999,0,Prehlad!J11:J9999)</f>
        <v>0</v>
      </c>
      <c r="J30" s="58">
        <f>ROUND((I30*0)/100,2)</f>
        <v>0</v>
      </c>
    </row>
    <row r="31" spans="2:10" ht="18" customHeight="1">
      <c r="B31" s="79"/>
      <c r="C31" s="81"/>
      <c r="D31" s="81"/>
      <c r="E31" s="85"/>
      <c r="F31" s="83"/>
      <c r="G31" s="60">
        <v>24</v>
      </c>
      <c r="H31" s="72"/>
      <c r="I31" s="73" t="s">
        <v>73</v>
      </c>
      <c r="J31" s="64">
        <f>SUM(J28:J30)</f>
        <v>0</v>
      </c>
    </row>
    <row r="32" spans="2:10" ht="18" customHeight="1">
      <c r="B32" s="87"/>
      <c r="C32" s="28"/>
      <c r="D32" s="88"/>
      <c r="E32" s="89"/>
      <c r="F32" s="40"/>
      <c r="G32" s="90" t="s">
        <v>74</v>
      </c>
      <c r="H32" s="91" t="s">
        <v>75</v>
      </c>
      <c r="I32" s="92"/>
      <c r="J32" s="93">
        <v>0</v>
      </c>
    </row>
    <row r="33" spans="2:10" ht="18" customHeight="1">
      <c r="B33" s="94"/>
      <c r="C33" s="95"/>
      <c r="D33" s="75" t="s">
        <v>76</v>
      </c>
      <c r="E33" s="95"/>
      <c r="F33" s="95"/>
      <c r="G33" s="95"/>
      <c r="H33" s="95" t="s">
        <v>77</v>
      </c>
      <c r="I33" s="95"/>
      <c r="J33" s="96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7"/>
    </row>
    <row r="35" spans="2:10" ht="18" customHeight="1">
      <c r="B35" s="79"/>
      <c r="C35" s="81" t="s">
        <v>69</v>
      </c>
      <c r="D35" s="81"/>
      <c r="E35" s="81"/>
      <c r="F35" s="80"/>
      <c r="G35" s="81" t="s">
        <v>69</v>
      </c>
      <c r="H35" s="81"/>
      <c r="I35" s="81"/>
      <c r="J35" s="97"/>
    </row>
    <row r="36" spans="2:10" ht="18" customHeight="1">
      <c r="B36" s="12"/>
      <c r="C36" s="13" t="s">
        <v>71</v>
      </c>
      <c r="D36" s="13"/>
      <c r="E36" s="13"/>
      <c r="F36" s="14"/>
      <c r="G36" s="13" t="s">
        <v>71</v>
      </c>
      <c r="H36" s="13"/>
      <c r="I36" s="13"/>
      <c r="J36" s="15"/>
    </row>
    <row r="37" spans="2:10" ht="18" customHeight="1">
      <c r="B37" s="79"/>
      <c r="C37" s="81" t="s">
        <v>65</v>
      </c>
      <c r="D37" s="81"/>
      <c r="E37" s="81"/>
      <c r="F37" s="80"/>
      <c r="G37" s="81" t="s">
        <v>65</v>
      </c>
      <c r="H37" s="81"/>
      <c r="I37" s="81"/>
      <c r="J37" s="97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7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7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7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</sheetData>
  <sheetProtection selectLockedCells="1" selectUnlockedCells="1"/>
  <printOptions horizontalCentered="1"/>
  <pageMargins left="0.2361111111111111" right="0.2361111111111111" top="0.3541666666666667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selection activeCell="C26" sqref="C26"/>
    </sheetView>
  </sheetViews>
  <sheetFormatPr defaultColWidth="9.140625" defaultRowHeight="13.5" customHeight="1"/>
  <cols>
    <col min="1" max="1" width="42.28125" style="98" customWidth="1"/>
    <col min="2" max="4" width="10.140625" style="99" customWidth="1"/>
    <col min="5" max="5" width="9.140625" style="100" customWidth="1"/>
    <col min="6" max="6" width="9.140625" style="101" customWidth="1"/>
    <col min="7" max="7" width="0" style="101" hidden="1" customWidth="1"/>
    <col min="8" max="23" width="9.140625" style="102" customWidth="1"/>
    <col min="24" max="25" width="5.7109375" style="102" customWidth="1"/>
    <col min="26" max="26" width="6.57421875" style="102" customWidth="1"/>
    <col min="27" max="27" width="24.28125" style="102" customWidth="1"/>
    <col min="28" max="28" width="4.28125" style="102" customWidth="1"/>
    <col min="29" max="29" width="8.28125" style="102" customWidth="1"/>
    <col min="30" max="30" width="8.7109375" style="102" customWidth="1"/>
    <col min="31" max="16384" width="9.140625" style="102" customWidth="1"/>
  </cols>
  <sheetData>
    <row r="1" spans="1:30" ht="12.75" customHeight="1">
      <c r="A1" s="103" t="s">
        <v>78</v>
      </c>
      <c r="C1" s="102"/>
      <c r="E1" s="103" t="s">
        <v>22</v>
      </c>
      <c r="F1" s="102"/>
      <c r="G1" s="10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 customHeight="1">
      <c r="A2" s="103" t="s">
        <v>79</v>
      </c>
      <c r="C2" s="102"/>
      <c r="E2" s="103" t="s">
        <v>80</v>
      </c>
      <c r="F2" s="102"/>
      <c r="G2" s="102"/>
      <c r="Z2" s="4" t="s">
        <v>8</v>
      </c>
      <c r="AA2" s="9" t="s">
        <v>81</v>
      </c>
      <c r="AB2" s="10" t="s">
        <v>10</v>
      </c>
      <c r="AC2" s="9"/>
      <c r="AD2" s="11"/>
    </row>
    <row r="3" spans="1:30" ht="12.75" customHeight="1">
      <c r="A3" s="103" t="s">
        <v>82</v>
      </c>
      <c r="C3" s="102"/>
      <c r="E3" s="103" t="s">
        <v>83</v>
      </c>
      <c r="F3" s="102"/>
      <c r="G3" s="102"/>
      <c r="Z3" s="4" t="s">
        <v>13</v>
      </c>
      <c r="AA3" s="9" t="s">
        <v>84</v>
      </c>
      <c r="AB3" s="10" t="s">
        <v>10</v>
      </c>
      <c r="AC3" s="9" t="s">
        <v>15</v>
      </c>
      <c r="AD3" s="11" t="s">
        <v>16</v>
      </c>
    </row>
    <row r="4" spans="1:30" ht="12.75" customHeight="1">
      <c r="A4" s="102"/>
      <c r="B4" s="102"/>
      <c r="C4" s="102"/>
      <c r="D4" s="102"/>
      <c r="E4" s="102"/>
      <c r="F4" s="102"/>
      <c r="G4" s="102"/>
      <c r="Z4" s="4" t="s">
        <v>18</v>
      </c>
      <c r="AA4" s="9" t="s">
        <v>85</v>
      </c>
      <c r="AB4" s="10" t="s">
        <v>10</v>
      </c>
      <c r="AC4" s="9"/>
      <c r="AD4" s="11"/>
    </row>
    <row r="5" spans="1:30" ht="12.75" customHeight="1">
      <c r="A5" s="103" t="s">
        <v>86</v>
      </c>
      <c r="B5" s="102"/>
      <c r="C5" s="102"/>
      <c r="D5" s="102"/>
      <c r="E5" s="102"/>
      <c r="F5" s="102"/>
      <c r="G5" s="102"/>
      <c r="Z5" s="4" t="s">
        <v>25</v>
      </c>
      <c r="AA5" s="9" t="s">
        <v>84</v>
      </c>
      <c r="AB5" s="10" t="s">
        <v>10</v>
      </c>
      <c r="AC5" s="9" t="s">
        <v>15</v>
      </c>
      <c r="AD5" s="11" t="s">
        <v>16</v>
      </c>
    </row>
    <row r="6" spans="1:30" ht="12.75" customHeight="1">
      <c r="A6" s="103" t="s">
        <v>87</v>
      </c>
      <c r="B6" s="102"/>
      <c r="C6" s="102"/>
      <c r="D6" s="102"/>
      <c r="E6" s="102"/>
      <c r="F6" s="102"/>
      <c r="G6" s="102"/>
      <c r="Z6" s="4" t="s">
        <v>28</v>
      </c>
      <c r="AA6" s="9" t="s">
        <v>88</v>
      </c>
      <c r="AB6" s="10" t="s">
        <v>10</v>
      </c>
      <c r="AC6" s="9" t="s">
        <v>15</v>
      </c>
      <c r="AD6" s="11" t="s">
        <v>16</v>
      </c>
    </row>
    <row r="7" spans="1:7" ht="12.75" customHeight="1">
      <c r="A7" s="103" t="s">
        <v>89</v>
      </c>
      <c r="B7" s="102"/>
      <c r="C7" s="102"/>
      <c r="D7" s="102"/>
      <c r="E7" s="102"/>
      <c r="F7" s="102"/>
      <c r="G7" s="102"/>
    </row>
    <row r="8" spans="1:7" ht="12.75" customHeight="1">
      <c r="A8" s="102" t="s">
        <v>0</v>
      </c>
      <c r="B8" s="104" t="str">
        <f>CONCATENATE(AA2," ",AB2," ",AC2," ",AD2)</f>
        <v>Rekapitulácia rozpočtu v EUR  </v>
      </c>
      <c r="G8" s="102"/>
    </row>
    <row r="9" spans="1:7" ht="12.75" customHeight="1">
      <c r="A9" s="105" t="s">
        <v>90</v>
      </c>
      <c r="B9" s="105" t="s">
        <v>37</v>
      </c>
      <c r="C9" s="105" t="s">
        <v>91</v>
      </c>
      <c r="D9" s="105" t="s">
        <v>92</v>
      </c>
      <c r="E9" s="106" t="s">
        <v>93</v>
      </c>
      <c r="F9" s="106" t="s">
        <v>94</v>
      </c>
      <c r="G9" s="105"/>
    </row>
    <row r="10" spans="1:7" ht="12" customHeight="1">
      <c r="A10" s="107"/>
      <c r="B10" s="107"/>
      <c r="C10" s="107" t="s">
        <v>95</v>
      </c>
      <c r="D10" s="107"/>
      <c r="E10" s="106" t="s">
        <v>92</v>
      </c>
      <c r="F10" s="106" t="s">
        <v>92</v>
      </c>
      <c r="G10" s="107"/>
    </row>
    <row r="13" spans="1:6" ht="13.5" customHeight="1">
      <c r="A13" s="98" t="s">
        <v>96</v>
      </c>
      <c r="B13" s="99">
        <f>Prehlad!H18</f>
        <v>0</v>
      </c>
      <c r="C13" s="99">
        <f>Prehlad!I18</f>
        <v>0</v>
      </c>
      <c r="D13" s="99">
        <f>Prehlad!J18</f>
        <v>0</v>
      </c>
      <c r="E13" s="100">
        <f>Prehlad!L18</f>
        <v>0</v>
      </c>
      <c r="F13" s="101">
        <f>Prehlad!N18</f>
        <v>0</v>
      </c>
    </row>
    <row r="14" spans="1:6" ht="13.5" customHeight="1">
      <c r="A14" s="98" t="s">
        <v>97</v>
      </c>
      <c r="B14" s="99">
        <f>Prehlad!H24</f>
        <v>0</v>
      </c>
      <c r="C14" s="99">
        <f>Prehlad!I24</f>
        <v>0</v>
      </c>
      <c r="D14" s="99">
        <f>Prehlad!J24</f>
        <v>0</v>
      </c>
      <c r="E14" s="100">
        <f>Prehlad!L24</f>
        <v>99.35634</v>
      </c>
      <c r="F14" s="101">
        <f>Prehlad!N24</f>
        <v>0</v>
      </c>
    </row>
    <row r="15" spans="1:6" ht="13.5" customHeight="1">
      <c r="A15" s="98" t="s">
        <v>98</v>
      </c>
      <c r="B15" s="99">
        <f>Prehlad!H31</f>
        <v>0</v>
      </c>
      <c r="C15" s="99">
        <f>Prehlad!I31</f>
        <v>0</v>
      </c>
      <c r="D15" s="99">
        <f>Prehlad!J31</f>
        <v>0</v>
      </c>
      <c r="E15" s="100">
        <f>Prehlad!L31</f>
        <v>72.01247785000001</v>
      </c>
      <c r="F15" s="101">
        <f>Prehlad!N31</f>
        <v>0</v>
      </c>
    </row>
    <row r="16" spans="1:6" ht="13.5" customHeight="1">
      <c r="A16" s="98" t="s">
        <v>99</v>
      </c>
      <c r="B16" s="99">
        <f>Prehlad!H40</f>
        <v>0</v>
      </c>
      <c r="C16" s="99">
        <f>Prehlad!I40</f>
        <v>0</v>
      </c>
      <c r="D16" s="99">
        <f>Prehlad!J40</f>
        <v>0</v>
      </c>
      <c r="E16" s="100">
        <f>Prehlad!L40</f>
        <v>1.16179</v>
      </c>
      <c r="F16" s="101">
        <f>Prehlad!N40</f>
        <v>0</v>
      </c>
    </row>
    <row r="17" spans="1:6" ht="13.5" customHeight="1">
      <c r="A17" s="98" t="s">
        <v>100</v>
      </c>
      <c r="B17" s="99">
        <f>Prehlad!H46</f>
        <v>0</v>
      </c>
      <c r="C17" s="99">
        <f>Prehlad!I46</f>
        <v>0</v>
      </c>
      <c r="D17" s="99">
        <f>Prehlad!J46</f>
        <v>0</v>
      </c>
      <c r="E17" s="100">
        <f>Prehlad!L46</f>
        <v>172.53060785000002</v>
      </c>
      <c r="F17" s="101">
        <f>Prehlad!N46</f>
        <v>0</v>
      </c>
    </row>
    <row r="20" spans="1:7" ht="13.5" customHeight="1">
      <c r="A20" s="108" t="s">
        <v>101</v>
      </c>
      <c r="B20" s="109">
        <f>Prehlad!H48</f>
        <v>0</v>
      </c>
      <c r="C20" s="109">
        <f>Prehlad!I48</f>
        <v>0</v>
      </c>
      <c r="D20" s="109">
        <f>Prehlad!J48</f>
        <v>0</v>
      </c>
      <c r="E20" s="110">
        <f>Prehlad!L48</f>
        <v>172.53060785000002</v>
      </c>
      <c r="F20" s="111">
        <f>Prehlad!N48</f>
        <v>0</v>
      </c>
      <c r="G20" s="111"/>
    </row>
    <row r="44" ht="13.5" customHeight="1">
      <c r="A44" s="98" t="s">
        <v>102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AF24" sqref="AF24"/>
    </sheetView>
  </sheetViews>
  <sheetFormatPr defaultColWidth="9.140625" defaultRowHeight="12.75"/>
  <cols>
    <col min="1" max="1" width="6.140625" style="112" customWidth="1"/>
    <col min="2" max="2" width="4.140625" style="113" customWidth="1"/>
    <col min="3" max="3" width="13.28125" style="114" customWidth="1"/>
    <col min="4" max="4" width="40.8515625" style="98" customWidth="1"/>
    <col min="5" max="5" width="10.140625" style="115" customWidth="1"/>
    <col min="6" max="6" width="5.28125" style="116" customWidth="1"/>
    <col min="7" max="7" width="9.140625" style="117" customWidth="1"/>
    <col min="8" max="9" width="0" style="117" hidden="1" customWidth="1"/>
    <col min="10" max="10" width="11.28125" style="117" customWidth="1"/>
    <col min="11" max="12" width="0" style="118" hidden="1" customWidth="1"/>
    <col min="13" max="14" width="0" style="115" hidden="1" customWidth="1"/>
    <col min="15" max="15" width="3.57421875" style="116" customWidth="1"/>
    <col min="16" max="16" width="0" style="116" hidden="1" customWidth="1"/>
    <col min="17" max="19" width="0" style="115" hidden="1" customWidth="1"/>
    <col min="20" max="22" width="0" style="119" hidden="1" customWidth="1"/>
    <col min="23" max="23" width="0" style="120" hidden="1" customWidth="1"/>
    <col min="24" max="28" width="0" style="116" hidden="1" customWidth="1"/>
    <col min="29" max="29" width="8.28125" style="116" customWidth="1"/>
    <col min="30" max="30" width="8.7109375" style="116" customWidth="1"/>
    <col min="31" max="31" width="11.00390625" style="116" customWidth="1"/>
    <col min="32" max="16384" width="9.140625" style="116" customWidth="1"/>
  </cols>
  <sheetData>
    <row r="1" spans="1:32" s="102" customFormat="1" ht="12.75">
      <c r="A1" s="103" t="s">
        <v>78</v>
      </c>
      <c r="D1" s="121"/>
      <c r="E1" s="103" t="s">
        <v>22</v>
      </c>
      <c r="G1" s="99"/>
      <c r="J1" s="99"/>
      <c r="K1" s="100"/>
      <c r="Q1" s="101"/>
      <c r="R1" s="101"/>
      <c r="S1" s="10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22" t="s">
        <v>103</v>
      </c>
      <c r="AF1" s="123" t="s">
        <v>104</v>
      </c>
    </row>
    <row r="2" spans="1:32" s="102" customFormat="1" ht="12.75">
      <c r="A2" s="103" t="s">
        <v>79</v>
      </c>
      <c r="D2" s="121"/>
      <c r="E2" s="103" t="s">
        <v>80</v>
      </c>
      <c r="G2" s="99"/>
      <c r="H2" s="124"/>
      <c r="J2" s="99"/>
      <c r="K2" s="100"/>
      <c r="Q2" s="101"/>
      <c r="R2" s="101"/>
      <c r="S2" s="101"/>
      <c r="Z2" s="4" t="s">
        <v>8</v>
      </c>
      <c r="AA2" s="9" t="s">
        <v>105</v>
      </c>
      <c r="AB2" s="10" t="s">
        <v>10</v>
      </c>
      <c r="AC2" s="9"/>
      <c r="AD2" s="11"/>
      <c r="AE2" s="122">
        <v>1</v>
      </c>
      <c r="AF2" s="125">
        <v>123.4567</v>
      </c>
    </row>
    <row r="3" spans="1:32" s="102" customFormat="1" ht="12.75">
      <c r="A3" s="103" t="s">
        <v>82</v>
      </c>
      <c r="D3" s="121"/>
      <c r="E3" s="103" t="s">
        <v>237</v>
      </c>
      <c r="G3" s="99"/>
      <c r="J3" s="99"/>
      <c r="K3" s="100"/>
      <c r="Q3" s="101"/>
      <c r="R3" s="101"/>
      <c r="S3" s="101"/>
      <c r="Z3" s="4" t="s">
        <v>13</v>
      </c>
      <c r="AA3" s="9" t="s">
        <v>106</v>
      </c>
      <c r="AB3" s="10" t="s">
        <v>10</v>
      </c>
      <c r="AC3" s="9" t="s">
        <v>15</v>
      </c>
      <c r="AD3" s="11" t="s">
        <v>16</v>
      </c>
      <c r="AE3" s="122">
        <v>2</v>
      </c>
      <c r="AF3" s="126">
        <v>123.4567</v>
      </c>
    </row>
    <row r="4" spans="4:32" s="102" customFormat="1" ht="12.75">
      <c r="D4" s="121"/>
      <c r="Q4" s="101"/>
      <c r="R4" s="101"/>
      <c r="S4" s="101"/>
      <c r="Z4" s="4" t="s">
        <v>18</v>
      </c>
      <c r="AA4" s="9" t="s">
        <v>107</v>
      </c>
      <c r="AB4" s="10" t="s">
        <v>10</v>
      </c>
      <c r="AC4" s="9"/>
      <c r="AD4" s="11"/>
      <c r="AE4" s="122">
        <v>3</v>
      </c>
      <c r="AF4" s="127">
        <v>123.4567</v>
      </c>
    </row>
    <row r="5" spans="1:32" s="102" customFormat="1" ht="12.75">
      <c r="A5" s="103" t="s">
        <v>86</v>
      </c>
      <c r="D5" s="121"/>
      <c r="Q5" s="101"/>
      <c r="R5" s="101"/>
      <c r="S5" s="101"/>
      <c r="Z5" s="4" t="s">
        <v>25</v>
      </c>
      <c r="AA5" s="9" t="s">
        <v>106</v>
      </c>
      <c r="AB5" s="10" t="s">
        <v>10</v>
      </c>
      <c r="AC5" s="9" t="s">
        <v>15</v>
      </c>
      <c r="AD5" s="11" t="s">
        <v>16</v>
      </c>
      <c r="AE5" s="122">
        <v>4</v>
      </c>
      <c r="AF5" s="128">
        <v>123.4567</v>
      </c>
    </row>
    <row r="6" spans="1:32" s="102" customFormat="1" ht="12.75">
      <c r="A6" s="103" t="s">
        <v>87</v>
      </c>
      <c r="D6" s="121"/>
      <c r="Q6" s="101"/>
      <c r="R6" s="101"/>
      <c r="S6" s="101"/>
      <c r="Z6" s="4" t="s">
        <v>28</v>
      </c>
      <c r="AA6" s="9" t="s">
        <v>108</v>
      </c>
      <c r="AB6" s="10" t="s">
        <v>10</v>
      </c>
      <c r="AC6" s="9" t="s">
        <v>15</v>
      </c>
      <c r="AD6" s="11" t="s">
        <v>16</v>
      </c>
      <c r="AE6" s="122" t="s">
        <v>109</v>
      </c>
      <c r="AF6" s="123">
        <v>123.4567</v>
      </c>
    </row>
    <row r="7" spans="1:19" s="102" customFormat="1" ht="12.75">
      <c r="A7" s="103" t="s">
        <v>89</v>
      </c>
      <c r="D7" s="121"/>
      <c r="Q7" s="101"/>
      <c r="R7" s="101"/>
      <c r="S7" s="101"/>
    </row>
    <row r="8" spans="1:19" s="102" customFormat="1" ht="13.5">
      <c r="A8" s="102" t="s">
        <v>0</v>
      </c>
      <c r="B8" s="129"/>
      <c r="C8" s="130"/>
      <c r="D8" s="131" t="str">
        <f>CONCATENATE(AA2," ",AB2," ",AC2," ",AD2)</f>
        <v>Prehľad rozpočtových nákladov v EUR  </v>
      </c>
      <c r="E8" s="101"/>
      <c r="G8" s="99"/>
      <c r="H8" s="99"/>
      <c r="I8" s="99"/>
      <c r="J8" s="99"/>
      <c r="K8" s="100"/>
      <c r="L8" s="100"/>
      <c r="M8" s="101"/>
      <c r="N8" s="101"/>
      <c r="Q8" s="101"/>
      <c r="R8" s="101"/>
      <c r="S8" s="101"/>
    </row>
    <row r="9" spans="1:28" s="102" customFormat="1" ht="12.75">
      <c r="A9" s="105" t="s">
        <v>110</v>
      </c>
      <c r="B9" s="105" t="s">
        <v>111</v>
      </c>
      <c r="C9" s="105" t="s">
        <v>112</v>
      </c>
      <c r="D9" s="132" t="s">
        <v>113</v>
      </c>
      <c r="E9" s="105" t="s">
        <v>114</v>
      </c>
      <c r="F9" s="105" t="s">
        <v>115</v>
      </c>
      <c r="G9" s="105" t="s">
        <v>116</v>
      </c>
      <c r="H9" s="105" t="s">
        <v>37</v>
      </c>
      <c r="I9" s="105" t="s">
        <v>91</v>
      </c>
      <c r="J9" s="105" t="s">
        <v>92</v>
      </c>
      <c r="K9" s="149" t="s">
        <v>117</v>
      </c>
      <c r="L9" s="149"/>
      <c r="M9" s="149" t="s">
        <v>118</v>
      </c>
      <c r="N9" s="149"/>
      <c r="O9" s="105" t="s">
        <v>119</v>
      </c>
      <c r="P9" s="133" t="s">
        <v>120</v>
      </c>
      <c r="Q9" s="133" t="s">
        <v>114</v>
      </c>
      <c r="R9" s="133" t="s">
        <v>114</v>
      </c>
      <c r="S9" s="133" t="s">
        <v>114</v>
      </c>
      <c r="T9" s="134" t="s">
        <v>121</v>
      </c>
      <c r="U9" s="134" t="s">
        <v>122</v>
      </c>
      <c r="V9" s="134" t="s">
        <v>123</v>
      </c>
      <c r="W9" s="135"/>
      <c r="X9" s="136" t="s">
        <v>124</v>
      </c>
      <c r="Y9" s="136" t="s">
        <v>112</v>
      </c>
      <c r="Z9" s="136" t="s">
        <v>125</v>
      </c>
      <c r="AA9" s="136" t="s">
        <v>126</v>
      </c>
      <c r="AB9" s="102" t="s">
        <v>123</v>
      </c>
    </row>
    <row r="10" spans="1:28" s="102" customFormat="1" ht="12.75">
      <c r="A10" s="107" t="s">
        <v>127</v>
      </c>
      <c r="B10" s="107" t="s">
        <v>128</v>
      </c>
      <c r="C10" s="137"/>
      <c r="D10" s="138" t="s">
        <v>129</v>
      </c>
      <c r="E10" s="107" t="s">
        <v>130</v>
      </c>
      <c r="F10" s="107" t="s">
        <v>131</v>
      </c>
      <c r="G10" s="107" t="s">
        <v>132</v>
      </c>
      <c r="H10" s="107" t="s">
        <v>133</v>
      </c>
      <c r="I10" s="107" t="s">
        <v>95</v>
      </c>
      <c r="J10" s="107"/>
      <c r="K10" s="107" t="s">
        <v>116</v>
      </c>
      <c r="L10" s="107" t="s">
        <v>92</v>
      </c>
      <c r="M10" s="107" t="s">
        <v>116</v>
      </c>
      <c r="N10" s="107" t="s">
        <v>92</v>
      </c>
      <c r="O10" s="107" t="s">
        <v>134</v>
      </c>
      <c r="P10" s="133"/>
      <c r="Q10" s="133" t="s">
        <v>135</v>
      </c>
      <c r="R10" s="133" t="s">
        <v>136</v>
      </c>
      <c r="S10" s="133" t="s">
        <v>137</v>
      </c>
      <c r="T10" s="134" t="s">
        <v>138</v>
      </c>
      <c r="U10" s="134" t="s">
        <v>119</v>
      </c>
      <c r="V10" s="134" t="s">
        <v>139</v>
      </c>
      <c r="W10" s="135"/>
      <c r="Z10" s="136" t="s">
        <v>140</v>
      </c>
      <c r="AA10" s="136" t="s">
        <v>127</v>
      </c>
      <c r="AB10" s="102" t="s">
        <v>141</v>
      </c>
    </row>
    <row r="11" ht="12.75">
      <c r="G11" s="139"/>
    </row>
    <row r="13" ht="12.75">
      <c r="B13" s="140" t="s">
        <v>100</v>
      </c>
    </row>
    <row r="14" ht="12.75">
      <c r="B14" s="141" t="s">
        <v>96</v>
      </c>
    </row>
    <row r="15" spans="1:28" ht="12.75">
      <c r="A15" s="142" t="s">
        <v>142</v>
      </c>
      <c r="B15" s="113" t="s">
        <v>143</v>
      </c>
      <c r="C15" s="114" t="s">
        <v>144</v>
      </c>
      <c r="D15" s="98" t="s">
        <v>145</v>
      </c>
      <c r="E15" s="115">
        <v>133</v>
      </c>
      <c r="F15" s="116" t="s">
        <v>146</v>
      </c>
      <c r="H15" s="117">
        <f>ROUND(E15*G15,2)</f>
        <v>0</v>
      </c>
      <c r="J15" s="117">
        <f>ROUND(E15*G15,2)</f>
        <v>0</v>
      </c>
      <c r="O15" s="116">
        <v>20</v>
      </c>
      <c r="P15" s="116" t="s">
        <v>147</v>
      </c>
      <c r="V15" s="119" t="s">
        <v>66</v>
      </c>
      <c r="X15" s="116" t="s">
        <v>148</v>
      </c>
      <c r="Y15" s="114" t="s">
        <v>144</v>
      </c>
      <c r="Z15" s="116" t="s">
        <v>149</v>
      </c>
      <c r="AA15" s="116" t="s">
        <v>147</v>
      </c>
      <c r="AB15" s="114" t="s">
        <v>150</v>
      </c>
    </row>
    <row r="16" spans="1:28" ht="12.75">
      <c r="A16" s="142" t="s">
        <v>151</v>
      </c>
      <c r="B16" s="113" t="s">
        <v>152</v>
      </c>
      <c r="C16" s="114" t="s">
        <v>153</v>
      </c>
      <c r="D16" s="98" t="s">
        <v>154</v>
      </c>
      <c r="E16" s="115">
        <v>13.3</v>
      </c>
      <c r="F16" s="116" t="s">
        <v>155</v>
      </c>
      <c r="H16" s="117">
        <f>ROUND(E16*G16,2)</f>
        <v>0</v>
      </c>
      <c r="J16" s="117">
        <f>ROUND(E16*G16,2)</f>
        <v>0</v>
      </c>
      <c r="O16" s="116">
        <v>20</v>
      </c>
      <c r="P16" s="116" t="s">
        <v>147</v>
      </c>
      <c r="V16" s="119" t="s">
        <v>66</v>
      </c>
      <c r="X16" s="116" t="s">
        <v>156</v>
      </c>
      <c r="Y16" s="114" t="s">
        <v>153</v>
      </c>
      <c r="Z16" s="116" t="s">
        <v>157</v>
      </c>
      <c r="AA16" s="116" t="s">
        <v>147</v>
      </c>
      <c r="AB16" s="114" t="s">
        <v>150</v>
      </c>
    </row>
    <row r="17" spans="1:28" ht="12.75">
      <c r="A17" s="142" t="s">
        <v>158</v>
      </c>
      <c r="B17" s="113" t="s">
        <v>143</v>
      </c>
      <c r="C17" s="114" t="s">
        <v>159</v>
      </c>
      <c r="D17" s="98" t="s">
        <v>160</v>
      </c>
      <c r="E17" s="115">
        <v>133</v>
      </c>
      <c r="F17" s="116" t="s">
        <v>146</v>
      </c>
      <c r="H17" s="117">
        <f>ROUND(E17*G17,2)</f>
        <v>0</v>
      </c>
      <c r="J17" s="117">
        <f>ROUND(E17*G17,2)</f>
        <v>0</v>
      </c>
      <c r="O17" s="116">
        <v>20</v>
      </c>
      <c r="P17" s="116" t="s">
        <v>147</v>
      </c>
      <c r="V17" s="119" t="s">
        <v>66</v>
      </c>
      <c r="X17" s="116" t="s">
        <v>161</v>
      </c>
      <c r="Y17" s="114" t="s">
        <v>159</v>
      </c>
      <c r="Z17" s="116" t="s">
        <v>162</v>
      </c>
      <c r="AA17" s="116" t="s">
        <v>147</v>
      </c>
      <c r="AB17" s="114" t="s">
        <v>150</v>
      </c>
    </row>
    <row r="18" spans="4:23" ht="12.75">
      <c r="D18" s="143" t="s">
        <v>163</v>
      </c>
      <c r="E18" s="144">
        <f>J18</f>
        <v>0</v>
      </c>
      <c r="H18" s="144">
        <f>SUM(H12:H17)</f>
        <v>0</v>
      </c>
      <c r="I18" s="144">
        <f>SUM(I12:I17)</f>
        <v>0</v>
      </c>
      <c r="J18" s="144">
        <f>SUM(J12:J17)</f>
        <v>0</v>
      </c>
      <c r="L18" s="145">
        <f>SUM(L12:L17)</f>
        <v>0</v>
      </c>
      <c r="N18" s="146">
        <f>SUM(N12:N17)</f>
        <v>0</v>
      </c>
      <c r="W18" s="147"/>
    </row>
    <row r="20" ht="12.75">
      <c r="B20" s="141" t="s">
        <v>97</v>
      </c>
    </row>
    <row r="21" spans="1:28" ht="25.5">
      <c r="A21" s="142" t="s">
        <v>164</v>
      </c>
      <c r="B21" s="113" t="s">
        <v>165</v>
      </c>
      <c r="C21" s="114" t="s">
        <v>166</v>
      </c>
      <c r="D21" s="98" t="s">
        <v>167</v>
      </c>
      <c r="E21" s="115">
        <v>45</v>
      </c>
      <c r="F21" s="116" t="s">
        <v>155</v>
      </c>
      <c r="H21" s="117">
        <f>ROUND(E21*G21,2)</f>
        <v>0</v>
      </c>
      <c r="J21" s="117">
        <f>ROUND(E21*G21,2)</f>
        <v>0</v>
      </c>
      <c r="K21" s="118">
        <v>2.20783</v>
      </c>
      <c r="L21" s="118">
        <f>E21*K21</f>
        <v>99.35235</v>
      </c>
      <c r="O21" s="116">
        <v>20</v>
      </c>
      <c r="P21" s="116" t="s">
        <v>147</v>
      </c>
      <c r="V21" s="119" t="s">
        <v>66</v>
      </c>
      <c r="X21" s="116" t="s">
        <v>168</v>
      </c>
      <c r="Y21" s="114" t="s">
        <v>166</v>
      </c>
      <c r="Z21" s="116" t="s">
        <v>169</v>
      </c>
      <c r="AA21" s="116" t="s">
        <v>147</v>
      </c>
      <c r="AB21" s="114" t="s">
        <v>150</v>
      </c>
    </row>
    <row r="22" spans="1:28" ht="12.75">
      <c r="A22" s="142" t="s">
        <v>170</v>
      </c>
      <c r="B22" s="113" t="s">
        <v>171</v>
      </c>
      <c r="C22" s="114" t="s">
        <v>172</v>
      </c>
      <c r="D22" s="98" t="s">
        <v>173</v>
      </c>
      <c r="E22" s="115">
        <v>133</v>
      </c>
      <c r="F22" s="116" t="s">
        <v>146</v>
      </c>
      <c r="H22" s="117">
        <f>ROUND(E22*G22,2)</f>
        <v>0</v>
      </c>
      <c r="J22" s="117">
        <f>ROUND(E22*G22,2)</f>
        <v>0</v>
      </c>
      <c r="K22" s="118">
        <v>3E-05</v>
      </c>
      <c r="L22" s="118">
        <f>E22*K22</f>
        <v>0.0039900000000000005</v>
      </c>
      <c r="O22" s="116">
        <v>20</v>
      </c>
      <c r="P22" s="116" t="s">
        <v>147</v>
      </c>
      <c r="V22" s="119" t="s">
        <v>66</v>
      </c>
      <c r="X22" s="116" t="s">
        <v>174</v>
      </c>
      <c r="Y22" s="114" t="s">
        <v>172</v>
      </c>
      <c r="Z22" s="116" t="s">
        <v>175</v>
      </c>
      <c r="AA22" s="116" t="s">
        <v>147</v>
      </c>
      <c r="AB22" s="114" t="s">
        <v>150</v>
      </c>
    </row>
    <row r="23" spans="1:28" ht="12.75">
      <c r="A23" s="142" t="s">
        <v>176</v>
      </c>
      <c r="B23" s="113" t="s">
        <v>177</v>
      </c>
      <c r="C23" s="114" t="s">
        <v>178</v>
      </c>
      <c r="D23" s="98" t="s">
        <v>179</v>
      </c>
      <c r="E23" s="115">
        <v>139.65</v>
      </c>
      <c r="F23" s="116" t="s">
        <v>146</v>
      </c>
      <c r="I23" s="117">
        <f>ROUND(E23*G23,2)</f>
        <v>0</v>
      </c>
      <c r="J23" s="117">
        <f>ROUND(E23*G23,2)</f>
        <v>0</v>
      </c>
      <c r="O23" s="116">
        <v>20</v>
      </c>
      <c r="P23" s="116" t="s">
        <v>147</v>
      </c>
      <c r="V23" s="119" t="s">
        <v>54</v>
      </c>
      <c r="X23" s="116" t="s">
        <v>178</v>
      </c>
      <c r="Y23" s="116" t="s">
        <v>178</v>
      </c>
      <c r="Z23" s="116" t="s">
        <v>180</v>
      </c>
      <c r="AA23" s="116" t="s">
        <v>147</v>
      </c>
      <c r="AB23" s="114" t="s">
        <v>181</v>
      </c>
    </row>
    <row r="24" spans="4:23" ht="12.75">
      <c r="D24" s="143" t="s">
        <v>182</v>
      </c>
      <c r="E24" s="144">
        <f>J24</f>
        <v>0</v>
      </c>
      <c r="H24" s="144">
        <f>SUM(H19:H23)</f>
        <v>0</v>
      </c>
      <c r="I24" s="144">
        <f>SUM(I19:I23)</f>
        <v>0</v>
      </c>
      <c r="J24" s="144">
        <f>SUM(J19:J23)</f>
        <v>0</v>
      </c>
      <c r="L24" s="145">
        <f>SUM(L19:L23)</f>
        <v>99.35634</v>
      </c>
      <c r="N24" s="146">
        <f>SUM(N19:N23)</f>
        <v>0</v>
      </c>
      <c r="W24" s="147"/>
    </row>
    <row r="26" ht="12.75">
      <c r="B26" s="141" t="s">
        <v>98</v>
      </c>
    </row>
    <row r="27" spans="1:28" ht="12.75">
      <c r="A27" s="142" t="s">
        <v>183</v>
      </c>
      <c r="B27" s="113" t="s">
        <v>184</v>
      </c>
      <c r="C27" s="114" t="s">
        <v>185</v>
      </c>
      <c r="D27" s="98" t="s">
        <v>186</v>
      </c>
      <c r="E27" s="115">
        <v>28.175</v>
      </c>
      <c r="F27" s="116" t="s">
        <v>155</v>
      </c>
      <c r="H27" s="117">
        <f>ROUND(E27*G27,2)</f>
        <v>0</v>
      </c>
      <c r="J27" s="117">
        <f>ROUND(E27*G27,2)</f>
        <v>0</v>
      </c>
      <c r="K27" s="118">
        <v>2.53067</v>
      </c>
      <c r="L27" s="118">
        <f>E27*K27</f>
        <v>71.30162725000001</v>
      </c>
      <c r="O27" s="116">
        <v>20</v>
      </c>
      <c r="P27" s="116" t="s">
        <v>147</v>
      </c>
      <c r="V27" s="119" t="s">
        <v>66</v>
      </c>
      <c r="X27" s="116" t="s">
        <v>187</v>
      </c>
      <c r="Y27" s="114" t="s">
        <v>185</v>
      </c>
      <c r="Z27" s="116" t="s">
        <v>188</v>
      </c>
      <c r="AA27" s="116" t="s">
        <v>147</v>
      </c>
      <c r="AB27" s="114" t="s">
        <v>150</v>
      </c>
    </row>
    <row r="28" spans="1:28" ht="25.5">
      <c r="A28" s="142" t="s">
        <v>189</v>
      </c>
      <c r="B28" s="113" t="s">
        <v>184</v>
      </c>
      <c r="C28" s="114" t="s">
        <v>190</v>
      </c>
      <c r="D28" s="98" t="s">
        <v>191</v>
      </c>
      <c r="E28" s="115">
        <v>20.35</v>
      </c>
      <c r="F28" s="116" t="s">
        <v>146</v>
      </c>
      <c r="H28" s="117">
        <f>ROUND(E28*G28,2)</f>
        <v>0</v>
      </c>
      <c r="J28" s="117">
        <f>ROUND(E28*G28,2)</f>
        <v>0</v>
      </c>
      <c r="K28" s="118">
        <v>0.00241</v>
      </c>
      <c r="L28" s="118">
        <f>E28*K28</f>
        <v>0.0490435</v>
      </c>
      <c r="O28" s="116">
        <v>20</v>
      </c>
      <c r="P28" s="116" t="s">
        <v>147</v>
      </c>
      <c r="V28" s="119" t="s">
        <v>66</v>
      </c>
      <c r="X28" s="116" t="s">
        <v>192</v>
      </c>
      <c r="Y28" s="114" t="s">
        <v>190</v>
      </c>
      <c r="Z28" s="116" t="s">
        <v>188</v>
      </c>
      <c r="AA28" s="116" t="s">
        <v>147</v>
      </c>
      <c r="AB28" s="114" t="s">
        <v>150</v>
      </c>
    </row>
    <row r="29" spans="1:28" ht="25.5">
      <c r="A29" s="142" t="s">
        <v>193</v>
      </c>
      <c r="B29" s="113" t="s">
        <v>184</v>
      </c>
      <c r="C29" s="114" t="s">
        <v>194</v>
      </c>
      <c r="D29" s="98" t="s">
        <v>195</v>
      </c>
      <c r="E29" s="115">
        <v>20.35</v>
      </c>
      <c r="F29" s="116" t="s">
        <v>146</v>
      </c>
      <c r="H29" s="117">
        <f>ROUND(E29*G29,2)</f>
        <v>0</v>
      </c>
      <c r="J29" s="117">
        <f>ROUND(E29*G29,2)</f>
        <v>0</v>
      </c>
      <c r="O29" s="116">
        <v>20</v>
      </c>
      <c r="P29" s="116" t="s">
        <v>147</v>
      </c>
      <c r="V29" s="119" t="s">
        <v>66</v>
      </c>
      <c r="X29" s="116" t="s">
        <v>196</v>
      </c>
      <c r="Y29" s="114" t="s">
        <v>194</v>
      </c>
      <c r="Z29" s="116" t="s">
        <v>188</v>
      </c>
      <c r="AA29" s="116" t="s">
        <v>147</v>
      </c>
      <c r="AB29" s="114" t="s">
        <v>150</v>
      </c>
    </row>
    <row r="30" spans="1:28" ht="25.5">
      <c r="A30" s="142" t="s">
        <v>197</v>
      </c>
      <c r="B30" s="113" t="s">
        <v>184</v>
      </c>
      <c r="C30" s="114" t="s">
        <v>198</v>
      </c>
      <c r="D30" s="98" t="s">
        <v>199</v>
      </c>
      <c r="E30" s="115">
        <v>0.565</v>
      </c>
      <c r="F30" s="116" t="s">
        <v>200</v>
      </c>
      <c r="H30" s="117">
        <f>ROUND(E30*G30,2)</f>
        <v>0</v>
      </c>
      <c r="J30" s="117">
        <f>ROUND(E30*G30,2)</f>
        <v>0</v>
      </c>
      <c r="K30" s="118">
        <v>1.17134</v>
      </c>
      <c r="L30" s="118">
        <f>E30*K30</f>
        <v>0.6618071</v>
      </c>
      <c r="O30" s="116">
        <v>20</v>
      </c>
      <c r="P30" s="116" t="s">
        <v>147</v>
      </c>
      <c r="V30" s="119" t="s">
        <v>66</v>
      </c>
      <c r="X30" s="116" t="s">
        <v>201</v>
      </c>
      <c r="Y30" s="114" t="s">
        <v>198</v>
      </c>
      <c r="Z30" s="116" t="s">
        <v>188</v>
      </c>
      <c r="AA30" s="116" t="s">
        <v>147</v>
      </c>
      <c r="AB30" s="114" t="s">
        <v>150</v>
      </c>
    </row>
    <row r="31" spans="4:23" ht="12.75">
      <c r="D31" s="143" t="s">
        <v>202</v>
      </c>
      <c r="E31" s="144">
        <f>J31</f>
        <v>0</v>
      </c>
      <c r="H31" s="144">
        <f>SUM(H25:H30)</f>
        <v>0</v>
      </c>
      <c r="I31" s="144">
        <f>SUM(I25:I30)</f>
        <v>0</v>
      </c>
      <c r="J31" s="144">
        <f>SUM(J25:J30)</f>
        <v>0</v>
      </c>
      <c r="L31" s="145">
        <f>SUM(L25:L30)</f>
        <v>72.01247785000001</v>
      </c>
      <c r="N31" s="146">
        <f>SUM(N25:N30)</f>
        <v>0</v>
      </c>
      <c r="W31" s="147"/>
    </row>
    <row r="33" ht="12.75">
      <c r="B33" s="141" t="s">
        <v>99</v>
      </c>
    </row>
    <row r="34" spans="1:28" ht="12.75">
      <c r="A34" s="142" t="s">
        <v>203</v>
      </c>
      <c r="B34" s="113" t="s">
        <v>165</v>
      </c>
      <c r="C34" s="114" t="s">
        <v>204</v>
      </c>
      <c r="D34" s="98" t="s">
        <v>205</v>
      </c>
      <c r="E34" s="115">
        <v>28.175</v>
      </c>
      <c r="F34" s="116" t="s">
        <v>155</v>
      </c>
      <c r="H34" s="117">
        <f>ROUND(E34*G34,2)</f>
        <v>0</v>
      </c>
      <c r="J34" s="117">
        <f aca="true" t="shared" si="0" ref="J34:J39">ROUND(E34*G34,2)</f>
        <v>0</v>
      </c>
      <c r="K34" s="118">
        <v>0.02</v>
      </c>
      <c r="L34" s="118">
        <f>E34*K34</f>
        <v>0.5635</v>
      </c>
      <c r="O34" s="116">
        <v>20</v>
      </c>
      <c r="P34" s="116" t="s">
        <v>147</v>
      </c>
      <c r="V34" s="119" t="s">
        <v>66</v>
      </c>
      <c r="X34" s="116" t="s">
        <v>206</v>
      </c>
      <c r="Y34" s="114" t="s">
        <v>204</v>
      </c>
      <c r="Z34" s="116" t="s">
        <v>169</v>
      </c>
      <c r="AA34" s="116" t="s">
        <v>147</v>
      </c>
      <c r="AB34" s="114" t="s">
        <v>150</v>
      </c>
    </row>
    <row r="35" spans="1:28" ht="12.75">
      <c r="A35" s="142" t="s">
        <v>207</v>
      </c>
      <c r="B35" s="113" t="s">
        <v>165</v>
      </c>
      <c r="C35" s="114" t="s">
        <v>208</v>
      </c>
      <c r="D35" s="98" t="s">
        <v>209</v>
      </c>
      <c r="E35" s="115">
        <v>28.175</v>
      </c>
      <c r="F35" s="116" t="s">
        <v>155</v>
      </c>
      <c r="H35" s="117">
        <f>ROUND(E35*G35,2)</f>
        <v>0</v>
      </c>
      <c r="J35" s="117">
        <f t="shared" si="0"/>
        <v>0</v>
      </c>
      <c r="K35" s="118">
        <v>0.02</v>
      </c>
      <c r="L35" s="118">
        <f>E35*K35</f>
        <v>0.5635</v>
      </c>
      <c r="O35" s="116">
        <v>20</v>
      </c>
      <c r="P35" s="116" t="s">
        <v>147</v>
      </c>
      <c r="V35" s="119" t="s">
        <v>66</v>
      </c>
      <c r="X35" s="116" t="s">
        <v>210</v>
      </c>
      <c r="Y35" s="114" t="s">
        <v>208</v>
      </c>
      <c r="Z35" s="116" t="s">
        <v>211</v>
      </c>
      <c r="AA35" s="116" t="s">
        <v>147</v>
      </c>
      <c r="AB35" s="114" t="s">
        <v>150</v>
      </c>
    </row>
    <row r="36" spans="1:28" ht="25.5">
      <c r="A36" s="142" t="s">
        <v>212</v>
      </c>
      <c r="B36" s="113" t="s">
        <v>165</v>
      </c>
      <c r="C36" s="114" t="s">
        <v>213</v>
      </c>
      <c r="D36" s="98" t="s">
        <v>214</v>
      </c>
      <c r="E36" s="115">
        <v>28.175</v>
      </c>
      <c r="F36" s="116" t="s">
        <v>155</v>
      </c>
      <c r="H36" s="117">
        <f>ROUND(E36*G36,2)</f>
        <v>0</v>
      </c>
      <c r="J36" s="117">
        <f t="shared" si="0"/>
        <v>0</v>
      </c>
      <c r="O36" s="116">
        <v>20</v>
      </c>
      <c r="P36" s="116" t="s">
        <v>147</v>
      </c>
      <c r="V36" s="119" t="s">
        <v>66</v>
      </c>
      <c r="X36" s="116" t="s">
        <v>215</v>
      </c>
      <c r="Y36" s="114" t="s">
        <v>213</v>
      </c>
      <c r="Z36" s="116" t="s">
        <v>211</v>
      </c>
      <c r="AA36" s="116" t="s">
        <v>147</v>
      </c>
      <c r="AB36" s="114" t="s">
        <v>150</v>
      </c>
    </row>
    <row r="37" spans="1:28" ht="25.5">
      <c r="A37" s="142" t="s">
        <v>216</v>
      </c>
      <c r="B37" s="113" t="s">
        <v>165</v>
      </c>
      <c r="C37" s="114" t="s">
        <v>217</v>
      </c>
      <c r="D37" s="98" t="s">
        <v>218</v>
      </c>
      <c r="E37" s="115">
        <v>49</v>
      </c>
      <c r="F37" s="116" t="s">
        <v>219</v>
      </c>
      <c r="H37" s="117">
        <f>ROUND(E37*G37,2)</f>
        <v>0</v>
      </c>
      <c r="J37" s="117">
        <f t="shared" si="0"/>
        <v>0</v>
      </c>
      <c r="O37" s="116">
        <v>20</v>
      </c>
      <c r="P37" s="116" t="s">
        <v>147</v>
      </c>
      <c r="V37" s="119" t="s">
        <v>66</v>
      </c>
      <c r="X37" s="116" t="s">
        <v>220</v>
      </c>
      <c r="Y37" s="114" t="s">
        <v>217</v>
      </c>
      <c r="Z37" s="116" t="s">
        <v>221</v>
      </c>
      <c r="AA37" s="116" t="s">
        <v>147</v>
      </c>
      <c r="AB37" s="114" t="s">
        <v>150</v>
      </c>
    </row>
    <row r="38" spans="1:28" ht="12.75">
      <c r="A38" s="142" t="s">
        <v>222</v>
      </c>
      <c r="B38" s="113" t="s">
        <v>177</v>
      </c>
      <c r="C38" s="114" t="s">
        <v>223</v>
      </c>
      <c r="D38" s="98" t="s">
        <v>224</v>
      </c>
      <c r="E38" s="115">
        <v>34.3</v>
      </c>
      <c r="F38" s="116" t="s">
        <v>225</v>
      </c>
      <c r="I38" s="117">
        <f>ROUND(E38*G38,2)</f>
        <v>0</v>
      </c>
      <c r="J38" s="117">
        <f t="shared" si="0"/>
        <v>0</v>
      </c>
      <c r="K38" s="118">
        <v>0.001</v>
      </c>
      <c r="L38" s="118">
        <f>E38*K38</f>
        <v>0.0343</v>
      </c>
      <c r="O38" s="116">
        <v>20</v>
      </c>
      <c r="P38" s="116" t="s">
        <v>147</v>
      </c>
      <c r="V38" s="119" t="s">
        <v>54</v>
      </c>
      <c r="X38" s="114" t="s">
        <v>223</v>
      </c>
      <c r="Y38" s="114" t="s">
        <v>223</v>
      </c>
      <c r="Z38" s="116" t="s">
        <v>169</v>
      </c>
      <c r="AA38" s="116" t="s">
        <v>147</v>
      </c>
      <c r="AB38" s="114" t="s">
        <v>181</v>
      </c>
    </row>
    <row r="39" spans="1:28" ht="25.5">
      <c r="A39" s="142" t="s">
        <v>226</v>
      </c>
      <c r="B39" s="113" t="s">
        <v>165</v>
      </c>
      <c r="C39" s="114" t="s">
        <v>227</v>
      </c>
      <c r="D39" s="98" t="s">
        <v>228</v>
      </c>
      <c r="E39" s="115">
        <v>49</v>
      </c>
      <c r="F39" s="116" t="s">
        <v>219</v>
      </c>
      <c r="H39" s="117">
        <f>ROUND(E39*G39,2)</f>
        <v>0</v>
      </c>
      <c r="J39" s="117">
        <f t="shared" si="0"/>
        <v>0</v>
      </c>
      <c r="K39" s="118">
        <v>1E-05</v>
      </c>
      <c r="L39" s="118">
        <f>E39*K39</f>
        <v>0.0004900000000000001</v>
      </c>
      <c r="O39" s="116">
        <v>20</v>
      </c>
      <c r="P39" s="116" t="s">
        <v>147</v>
      </c>
      <c r="V39" s="119" t="s">
        <v>66</v>
      </c>
      <c r="X39" s="116" t="s">
        <v>229</v>
      </c>
      <c r="Y39" s="114" t="s">
        <v>227</v>
      </c>
      <c r="Z39" s="116" t="s">
        <v>169</v>
      </c>
      <c r="AA39" s="116" t="s">
        <v>147</v>
      </c>
      <c r="AB39" s="114" t="s">
        <v>150</v>
      </c>
    </row>
    <row r="40" spans="4:23" ht="12.75">
      <c r="D40" s="143" t="s">
        <v>230</v>
      </c>
      <c r="E40" s="144">
        <f>J40</f>
        <v>0</v>
      </c>
      <c r="H40" s="144">
        <f>SUM(H32:H39)</f>
        <v>0</v>
      </c>
      <c r="I40" s="144">
        <f>SUM(I32:I39)</f>
        <v>0</v>
      </c>
      <c r="J40" s="144">
        <f>SUM(J32:J39)</f>
        <v>0</v>
      </c>
      <c r="L40" s="145">
        <f>SUM(L32:L39)</f>
        <v>1.16179</v>
      </c>
      <c r="N40" s="146">
        <f>SUM(N32:N39)</f>
        <v>0</v>
      </c>
      <c r="W40" s="147"/>
    </row>
    <row r="42" ht="12.75">
      <c r="B42" s="141" t="s">
        <v>102</v>
      </c>
    </row>
    <row r="43" spans="1:28" ht="12.75">
      <c r="A43" s="142" t="s">
        <v>231</v>
      </c>
      <c r="B43" s="113" t="s">
        <v>184</v>
      </c>
      <c r="C43" s="114" t="s">
        <v>232</v>
      </c>
      <c r="D43" s="98" t="s">
        <v>233</v>
      </c>
      <c r="E43" s="115">
        <v>172.53</v>
      </c>
      <c r="F43" s="116" t="s">
        <v>200</v>
      </c>
      <c r="H43" s="117">
        <f>ROUND(E43*G43,2)</f>
        <v>0</v>
      </c>
      <c r="J43" s="117">
        <f>ROUND(E43*G43,2)</f>
        <v>0</v>
      </c>
      <c r="O43" s="116">
        <v>20</v>
      </c>
      <c r="P43" s="116" t="s">
        <v>147</v>
      </c>
      <c r="V43" s="119" t="s">
        <v>66</v>
      </c>
      <c r="X43" s="116" t="s">
        <v>234</v>
      </c>
      <c r="Y43" s="114" t="s">
        <v>232</v>
      </c>
      <c r="Z43" s="116" t="s">
        <v>188</v>
      </c>
      <c r="AA43" s="116" t="s">
        <v>147</v>
      </c>
      <c r="AB43" s="114" t="s">
        <v>150</v>
      </c>
    </row>
    <row r="44" spans="4:23" ht="12.75">
      <c r="D44" s="143" t="s">
        <v>235</v>
      </c>
      <c r="E44" s="144">
        <f>J44</f>
        <v>0</v>
      </c>
      <c r="H44" s="144">
        <f>SUM(H41:H43)</f>
        <v>0</v>
      </c>
      <c r="I44" s="144">
        <f>SUM(I41:I43)</f>
        <v>0</v>
      </c>
      <c r="J44" s="144">
        <f>SUM(J41:J43)</f>
        <v>0</v>
      </c>
      <c r="L44" s="145">
        <f>SUM(L41:L43)</f>
        <v>0</v>
      </c>
      <c r="N44" s="146">
        <f>SUM(N41:N43)</f>
        <v>0</v>
      </c>
      <c r="W44" s="147"/>
    </row>
    <row r="46" spans="4:23" ht="12.75">
      <c r="D46" s="143" t="s">
        <v>236</v>
      </c>
      <c r="E46" s="144">
        <f>J46</f>
        <v>0</v>
      </c>
      <c r="H46" s="144">
        <f>H18+H24+H31+H40+H44</f>
        <v>0</v>
      </c>
      <c r="I46" s="144">
        <f>I18+I24+I31+I40+I44</f>
        <v>0</v>
      </c>
      <c r="J46" s="144">
        <f>J18+J24+J31+J40+J44</f>
        <v>0</v>
      </c>
      <c r="L46" s="145">
        <f>L18+L24+L31+L40+L44</f>
        <v>172.53060785000002</v>
      </c>
      <c r="N46" s="146">
        <f>N18+N24+N31+N40+N44</f>
        <v>0</v>
      </c>
      <c r="W46" s="147"/>
    </row>
    <row r="48" spans="4:23" ht="12.75">
      <c r="D48" s="148" t="s">
        <v>101</v>
      </c>
      <c r="E48" s="144">
        <f>J48</f>
        <v>0</v>
      </c>
      <c r="H48" s="144">
        <f>H46</f>
        <v>0</v>
      </c>
      <c r="I48" s="144">
        <f>I46</f>
        <v>0</v>
      </c>
      <c r="J48" s="144">
        <f>J46</f>
        <v>0</v>
      </c>
      <c r="L48" s="145">
        <f>L46</f>
        <v>172.53060785000002</v>
      </c>
      <c r="N48" s="146">
        <f>N46</f>
        <v>0</v>
      </c>
      <c r="W48" s="147"/>
    </row>
  </sheetData>
  <sheetProtection selectLockedCells="1" selectUnlockedCells="1"/>
  <mergeCells count="2">
    <mergeCell ref="K9:L9"/>
    <mergeCell ref="M9:N9"/>
  </mergeCells>
  <printOptions horizontalCentered="1"/>
  <pageMargins left="0.13541666666666666" right="0.12222222222222222" top="0.3541666666666667" bottom="0.4458333333333333" header="0.5118055555555555" footer="0.2361111111111111"/>
  <pageSetup firstPageNumber="1" useFirstPageNumber="1" horizontalDpi="300" verticalDpi="300" orientation="portrait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NATŠIN Vladimir</cp:lastModifiedBy>
  <dcterms:modified xsi:type="dcterms:W3CDTF">2017-08-18T13:04:30Z</dcterms:modified>
  <cp:category/>
  <cp:version/>
  <cp:contentType/>
  <cp:contentStatus/>
</cp:coreProperties>
</file>