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Kryci list" sheetId="1" r:id="rId1"/>
    <sheet name="Prehlad" sheetId="2" r:id="rId2"/>
  </sheets>
  <definedNames>
    <definedName name="fakt1R">#REF!</definedName>
    <definedName name="_xlnm.Print_Titles" localSheetId="1">'Prehlad'!$8:$10</definedName>
    <definedName name="_xlnm.Print_Area" localSheetId="0">'Kryci list'!$A:$M</definedName>
    <definedName name="_xlnm.Print_Area" localSheetId="1">'Prehlad'!$A:$O</definedName>
  </definedNames>
  <calcPr fullCalcOnLoad="1"/>
</workbook>
</file>

<file path=xl/sharedStrings.xml><?xml version="1.0" encoding="utf-8"?>
<sst xmlns="http://schemas.openxmlformats.org/spreadsheetml/2006/main" count="634" uniqueCount="288">
  <si>
    <t>V module</t>
  </si>
  <si>
    <t>Hlavička1</t>
  </si>
  <si>
    <t>Mena</t>
  </si>
  <si>
    <t>Hlavička2</t>
  </si>
  <si>
    <t>Obdobie</t>
  </si>
  <si>
    <t>Rozpočet:</t>
  </si>
  <si>
    <t>Rozpočet</t>
  </si>
  <si>
    <t>Krycí list rozpočtu v</t>
  </si>
  <si>
    <t>EUR</t>
  </si>
  <si>
    <t>JKSO :</t>
  </si>
  <si>
    <t>Čerpanie</t>
  </si>
  <si>
    <t>Krycí list splátky v</t>
  </si>
  <si>
    <t>za obdobie</t>
  </si>
  <si>
    <t>Mesiac 2011</t>
  </si>
  <si>
    <t xml:space="preserve"> </t>
  </si>
  <si>
    <t>Dňa:</t>
  </si>
  <si>
    <t>Zmluva č.:</t>
  </si>
  <si>
    <t>VK</t>
  </si>
  <si>
    <t>Krycí list výrobnej kalkulácie v</t>
  </si>
  <si>
    <t xml:space="preserve"> Odberateľ:</t>
  </si>
  <si>
    <t>Mesto Námestovo</t>
  </si>
  <si>
    <t>02901</t>
  </si>
  <si>
    <t>Námestovo</t>
  </si>
  <si>
    <t>IČO:</t>
  </si>
  <si>
    <t>DIČ:</t>
  </si>
  <si>
    <t>VF</t>
  </si>
  <si>
    <t xml:space="preserve"> Dodávateľ:</t>
  </si>
  <si>
    <t>bude určený výberom</t>
  </si>
  <si>
    <t xml:space="preserve">     </t>
  </si>
  <si>
    <t xml:space="preserve"> 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</si>
  <si>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</si>
  <si>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</si>
  <si>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</si>
  <si>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</si>
  <si>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</si>
  <si>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</si>
  <si>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</si>
  <si>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</si>
  <si>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</si>
  <si>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</si>
  <si>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</si>
  <si>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</si>
  <si>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</si>
  <si>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</si>
  <si>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</si>
  <si>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</si>
  <si>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</si>
  <si>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</si>
  <si>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</si>
  <si>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</si>
  <si>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</si>
  <si>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</si>
  <si>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</si>
  <si>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</si>
  <si>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</si>
  <si>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</si>
  <si>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</si>
  <si>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</si>
  <si>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</si>
  <si>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</si>
  <si>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</si>
  <si>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</si>
  <si>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</si>
  <si>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</si>
  <si>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</si>
  <si>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</si>
  <si>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</si>
  <si>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</si>
  <si>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</si>
  <si>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</si>
  <si>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</si>
  <si>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</si>
  <si>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Odberateľ: Mesto Námestovo</t>
  </si>
  <si>
    <t xml:space="preserve">Projektant: </t>
  </si>
  <si>
    <t xml:space="preserve">JKSO : </t>
  </si>
  <si>
    <t>Prehľad rozpočtových nákladov v</t>
  </si>
  <si>
    <t>Dodávateľ: bude určený výberom</t>
  </si>
  <si>
    <t>Súpis vykonaných prác a dodávok v</t>
  </si>
  <si>
    <t>Prehľad kalkulovaných nákladov v</t>
  </si>
  <si>
    <t>Zákamenné- Filipčík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</si>
  <si>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</si>
  <si>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</si>
  <si>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</si>
  <si>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</si>
  <si>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</si>
  <si>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</si>
  <si>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</si>
  <si>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</si>
  <si>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</si>
  <si>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</si>
  <si>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</si>
  <si>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</si>
  <si>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</si>
  <si>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</si>
  <si>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</si>
  <si>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</si>
  <si>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</si>
  <si>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</si>
  <si>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</si>
  <si>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</si>
  <si>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</si>
  <si>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</si>
  <si>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</si>
  <si>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</si>
  <si>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</si>
  <si>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</si>
  <si>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</si>
  <si>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</si>
  <si>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</si>
  <si>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</si>
  <si>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</si>
  <si>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</si>
  <si>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</si>
  <si>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</si>
  <si>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</si>
  <si>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</si>
  <si>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221</t>
  </si>
  <si>
    <t xml:space="preserve">11310-6211   </t>
  </si>
  <si>
    <t xml:space="preserve">Rozobratie dlažby vozov. z veľkých kociek, lôžko z kameniva do 200 m2 /rigol/                                           </t>
  </si>
  <si>
    <t xml:space="preserve">m2      </t>
  </si>
  <si>
    <t xml:space="preserve">                    </t>
  </si>
  <si>
    <t>45.11.11</t>
  </si>
  <si>
    <t>272</t>
  </si>
  <si>
    <t xml:space="preserve">11310-6241   </t>
  </si>
  <si>
    <t xml:space="preserve">Rozobratie dlažby vozov., chodníkov z cestných panelov                                                                  </t>
  </si>
  <si>
    <t xml:space="preserve">11310-7332   </t>
  </si>
  <si>
    <t xml:space="preserve">Odstránenie podkl. alebo krytov z betónu prost. hr. nad 10 do 15 cm                                                     </t>
  </si>
  <si>
    <t xml:space="preserve">11320-1111   </t>
  </si>
  <si>
    <t xml:space="preserve">Vytrhanie obrubníkov chodníkových ležatých                                                                              </t>
  </si>
  <si>
    <t xml:space="preserve">m       </t>
  </si>
  <si>
    <t xml:space="preserve">11320-2111   </t>
  </si>
  <si>
    <t xml:space="preserve">Vytrhanie krajníkov alebo obrubníkov stojatých                                                                          </t>
  </si>
  <si>
    <t>001</t>
  </si>
  <si>
    <t xml:space="preserve">12220-1101   </t>
  </si>
  <si>
    <t xml:space="preserve">m3      </t>
  </si>
  <si>
    <t>45.11.21</t>
  </si>
  <si>
    <t xml:space="preserve">12220-1109   </t>
  </si>
  <si>
    <t xml:space="preserve">Príplatok za lepivosť horniny tr.3                                                                                      </t>
  </si>
  <si>
    <t xml:space="preserve">13220-1109   </t>
  </si>
  <si>
    <t xml:space="preserve">Príplatok za lepivosť horniny tr. 3 v rýhach š. do 60 cm                                                                </t>
  </si>
  <si>
    <t>45.11.24</t>
  </si>
  <si>
    <t xml:space="preserve">16710-1101   </t>
  </si>
  <si>
    <t xml:space="preserve">Nakladanie výkopku do 100 m3 v horn. tr. 1-4           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</si>
  <si>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</si>
  <si>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</si>
  <si>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 xml:space="preserve">17510-1101   </t>
  </si>
  <si>
    <t xml:space="preserve">Obsyp potrubia bez prehodenia sypaniny                                                                                  </t>
  </si>
  <si>
    <t>MAT</t>
  </si>
  <si>
    <t xml:space="preserve">t       </t>
  </si>
  <si>
    <t>14.21.12</t>
  </si>
  <si>
    <t xml:space="preserve">1 - ZEMNE PRÁCE  spolu: </t>
  </si>
  <si>
    <t>4 - VODOROVNÉ KONŠTRUKCIE</t>
  </si>
  <si>
    <t>321</t>
  </si>
  <si>
    <t>45.24.13</t>
  </si>
  <si>
    <t xml:space="preserve">4 - VODOROVNÉ KONŠTRUKCIE  spolu: </t>
  </si>
  <si>
    <t>5 - KOMUNIKÁCIE</t>
  </si>
  <si>
    <t>45.23.11</t>
  </si>
  <si>
    <t xml:space="preserve">56475-2111   </t>
  </si>
  <si>
    <t xml:space="preserve">Podklad z kameniva hrub. drv. 32-63 mm s výpl. kamenivom hr. 150 mm chodník                                             </t>
  </si>
  <si>
    <t xml:space="preserve">56487-1111   </t>
  </si>
  <si>
    <t xml:space="preserve">56925-1111   </t>
  </si>
  <si>
    <t xml:space="preserve">Spevnenie krajníc alebo komunik. kamenivom ťaž. alebo štrkopieskom hr. 150 mm                                           </t>
  </si>
  <si>
    <t>45.23.12</t>
  </si>
  <si>
    <t xml:space="preserve">57323-1111   </t>
  </si>
  <si>
    <t xml:space="preserve">Postrek živičný spojovací z cestnej emulzie 0,5-0,8 kg/m2                                                               </t>
  </si>
  <si>
    <t xml:space="preserve">57713-3141   </t>
  </si>
  <si>
    <t xml:space="preserve">5 - KOMUNIKÁCIE  spolu: </t>
  </si>
  <si>
    <t>8 - RÚROVÉ VEDENIA</t>
  </si>
  <si>
    <t>271</t>
  </si>
  <si>
    <t xml:space="preserve">87138-3121   </t>
  </si>
  <si>
    <t xml:space="preserve">Montáž potrubia z kan. rúr korugovaných  PVC-U v otvor. výkope do 20 % DN 300, tesnenie gum. krúžkami                   </t>
  </si>
  <si>
    <t>45.21.41</t>
  </si>
  <si>
    <t xml:space="preserve">286 3K7412   </t>
  </si>
  <si>
    <t xml:space="preserve">Rúra KGEM s násuv.hrdl.,tes.kruž.,DN 315, I - 5000 - 177560                                                             </t>
  </si>
  <si>
    <t xml:space="preserve">kus     </t>
  </si>
  <si>
    <t>25.21.22</t>
  </si>
  <si>
    <t xml:space="preserve">8 - RÚROVÉ VEDENIA  spolu: </t>
  </si>
  <si>
    <t>9 - OSTATNÉ KONŠTRUKCIE A PRÁCE</t>
  </si>
  <si>
    <t>26.61.11</t>
  </si>
  <si>
    <t xml:space="preserve">91776-2111   </t>
  </si>
  <si>
    <t xml:space="preserve">592 174500   </t>
  </si>
  <si>
    <t xml:space="preserve">91786-2111   </t>
  </si>
  <si>
    <t xml:space="preserve">91810-1111   </t>
  </si>
  <si>
    <t xml:space="preserve">91972-1211   </t>
  </si>
  <si>
    <t xml:space="preserve">Tesnenie škár, vyplnené asfalt. zálievkou - napajanie na miestné komunikácie                                            </t>
  </si>
  <si>
    <t xml:space="preserve">91973-1121   </t>
  </si>
  <si>
    <t xml:space="preserve">Zarovnanie styčnej plochy podkladu alebo krytu živičného hr. do 50 mm                                                   </t>
  </si>
  <si>
    <t xml:space="preserve">97908-4215   </t>
  </si>
  <si>
    <t xml:space="preserve">Vodorovná doprava vybúraných hmôt po suchu do 3 km                                                                      </t>
  </si>
  <si>
    <t xml:space="preserve">97908-7212   </t>
  </si>
  <si>
    <t xml:space="preserve">Nakladanie sute na dopravný prostriedok                                                                                 </t>
  </si>
  <si>
    <t xml:space="preserve">97913-1410   </t>
  </si>
  <si>
    <t xml:space="preserve">Poplatok za ulož.a znešk.stav.sute na urč.sklád. -z demol.vozoviek "O"-ost.odpad                                        </t>
  </si>
  <si>
    <t xml:space="preserve">99822-5111   </t>
  </si>
  <si>
    <t xml:space="preserve">Presun hmôt pre pozemné komunikácie a plochy letísk, kryt živičný                                                       </t>
  </si>
  <si>
    <t xml:space="preserve">9 - OSTATNÉ KONŠTRUKCIE A PRÁCE  spolu: </t>
  </si>
  <si>
    <t xml:space="preserve">PRÁCE A DODÁVKY HSV  spolu: </t>
  </si>
  <si>
    <t>Za rozpočet celkom</t>
  </si>
  <si>
    <t xml:space="preserve">13230-1201   </t>
  </si>
  <si>
    <t xml:space="preserve">17410-1101   </t>
  </si>
  <si>
    <t>Zásyp sypaninou so zhutnením jám,šachiet,rýh,zárezov alebo okolo objektov v týchto vykopávkach</t>
  </si>
  <si>
    <t>SPCM</t>
  </si>
  <si>
    <t>Dodávka štrku na zásyp rýh cestných vpusti</t>
  </si>
  <si>
    <t>Dodávka piesku na obsyp</t>
  </si>
  <si>
    <t xml:space="preserve">45157-3111   </t>
  </si>
  <si>
    <t xml:space="preserve">Lôžko pod potrubie zo štrkopiesku                                                             </t>
  </si>
  <si>
    <t>m3</t>
  </si>
  <si>
    <t xml:space="preserve">87131-3121   </t>
  </si>
  <si>
    <t xml:space="preserve">Montáž potrubia z kanalizačných rúr z PVC v otvorenom výkope do 20%  DN 150, tesnenie gum. krúžkami , odvodnenie cestných vpústi  5 x9 m                  </t>
  </si>
  <si>
    <t xml:space="preserve">286 111200   </t>
  </si>
  <si>
    <t xml:space="preserve">Rúrka PVC kanalizačná hrdlová 160x4,0x5000                                                                              </t>
  </si>
  <si>
    <t xml:space="preserve">89480-7212   </t>
  </si>
  <si>
    <t xml:space="preserve">Montáž revíznej šachty z PVC, DN šachty 400, DN potrubia  315, tlak 40 t, hl. 850 do 1200mm s pravou odbočkou DN 160                              </t>
  </si>
  <si>
    <t xml:space="preserve">  .  .  </t>
  </si>
  <si>
    <t xml:space="preserve">286 3K8033   </t>
  </si>
  <si>
    <t xml:space="preserve">Dno šachtové, DN 400GD - dno prietočné DN 315  s pravým prítokom                                                                   </t>
  </si>
  <si>
    <t xml:space="preserve">286 5A3205   </t>
  </si>
  <si>
    <t xml:space="preserve">Rúra šachtová vlnovcová - 425x1200                                                                                      </t>
  </si>
  <si>
    <t xml:space="preserve">N3422               </t>
  </si>
  <si>
    <t xml:space="preserve">286 5A3302   </t>
  </si>
  <si>
    <t xml:space="preserve">Tesnenie gumové šachtovej rúry - 425                                                                                    </t>
  </si>
  <si>
    <t xml:space="preserve">89594-1211   </t>
  </si>
  <si>
    <t xml:space="preserve">Zhotovenie vpusti uličnej z betónových dielcov typ UV-50 nízky                                                          </t>
  </si>
  <si>
    <t xml:space="preserve">592 238500   </t>
  </si>
  <si>
    <t xml:space="preserve">Dno s výtokovým otvorom TBV 1A 45x33x5                                                                                  </t>
  </si>
  <si>
    <t xml:space="preserve">592 238560   </t>
  </si>
  <si>
    <t xml:space="preserve">Skruž horná TBV 5C 45x20x5                                                                                              </t>
  </si>
  <si>
    <t xml:space="preserve">592 238630   </t>
  </si>
  <si>
    <t xml:space="preserve">Skruž stredová TBV 6C 45x20x5                                                                                           </t>
  </si>
  <si>
    <t xml:space="preserve">592 238640   </t>
  </si>
  <si>
    <t xml:space="preserve">Prstenec vyrovnávací TBV 10A 39x6x5                                                                                     </t>
  </si>
  <si>
    <t xml:space="preserve">89910-3111   </t>
  </si>
  <si>
    <t xml:space="preserve">Osadenie poklopov liatinových, oceľových s rámom nad 100 do 150 kg                                                      </t>
  </si>
  <si>
    <t xml:space="preserve">553 4F0157   </t>
  </si>
  <si>
    <t xml:space="preserve">Liatinový prstenec s liatinovým poklopom pre zaaženie do 40 ton. ST 40 - 400                                            </t>
  </si>
  <si>
    <t>25.22.15</t>
  </si>
  <si>
    <t xml:space="preserve">HE700               </t>
  </si>
  <si>
    <t xml:space="preserve">89920-3111   </t>
  </si>
  <si>
    <t xml:space="preserve">Osadenie mreží liatinových s rámom nad 100 do 150 kg                                                                    </t>
  </si>
  <si>
    <t xml:space="preserve">286 5A2581   </t>
  </si>
  <si>
    <t xml:space="preserve">Kôš bahenný - D1 krátky - 250mm                                                                                         </t>
  </si>
  <si>
    <t xml:space="preserve">RF900001            </t>
  </si>
  <si>
    <t xml:space="preserve">552 423100   </t>
  </si>
  <si>
    <t xml:space="preserve">Mreža s rámom 500x500  D400-40t                                                                                         </t>
  </si>
  <si>
    <t>28.75.11</t>
  </si>
  <si>
    <t xml:space="preserve">Lôžko  pod obrubník z betónu tr. C12/15                                                                </t>
  </si>
  <si>
    <t>231</t>
  </si>
  <si>
    <t>18040-2113</t>
  </si>
  <si>
    <t>Založenie parkového trávnika výsevom vo svahu do 1:1</t>
  </si>
  <si>
    <t>005 7211100</t>
  </si>
  <si>
    <t>Trávové semeno</t>
  </si>
  <si>
    <t>kg</t>
  </si>
  <si>
    <t>18210-1101</t>
  </si>
  <si>
    <t>Svahovanie v zárezoch v hor.tr.1-4</t>
  </si>
  <si>
    <t>18340-3253</t>
  </si>
  <si>
    <t>Obrobenie pôdy hrabaním na svahu do 1:1</t>
  </si>
  <si>
    <t xml:space="preserve">89933-1111   </t>
  </si>
  <si>
    <t xml:space="preserve">Výšková úprava vstupu alebo vpuste do 200 mm zvýšením poklopu                                                           </t>
  </si>
  <si>
    <t xml:space="preserve">89943-1111   </t>
  </si>
  <si>
    <t xml:space="preserve">Výšková úprava poklopov posúvačových, hydrantových zvýšením                                                             </t>
  </si>
  <si>
    <t xml:space="preserve">89923-1111   </t>
  </si>
  <si>
    <t xml:space="preserve">Výšková úprava vstupu alebo vpuste do 200 mm zvýšením mreže                                                             </t>
  </si>
  <si>
    <t xml:space="preserve">Hĺbenie rýh šírka do 2000 cm v horn. tr. 4 do 100 m3 -kanalizácia 265 x0,6 x1,5 + cestné vpuste 7x8 x0,4x1,4                                                                  </t>
  </si>
  <si>
    <t>5927A6441</t>
  </si>
  <si>
    <t>Betónový žľab BGZ-SV G 300 s liatinovou hranou</t>
  </si>
  <si>
    <t xml:space="preserve">m   </t>
  </si>
  <si>
    <t>935113212</t>
  </si>
  <si>
    <t>Osadenie odvodňovacieho betónoveho žľabu s krycím roštom šírky nad 200 mm</t>
  </si>
  <si>
    <t xml:space="preserve">16250-1102   </t>
  </si>
  <si>
    <t xml:space="preserve">Vodorovné premiestnenie výkopu do 3000 m horn. tr. 1-4                                                                  </t>
  </si>
  <si>
    <t xml:space="preserve">Odkopávky a prekopávky nezapaž. v horn. tr. 3 do 100 m3 -odkopanie  kraj cesty                                                                </t>
  </si>
  <si>
    <t xml:space="preserve">567122110   </t>
  </si>
  <si>
    <t>Podklad s kameniva spev.cementom KZC 1 hr.10 cm</t>
  </si>
  <si>
    <t xml:space="preserve">Asfaltový betón AC 8 (ABJ I) z modifikovaného asfaltu priemer.  hr. 40 mm, š. nad 3 m                                                                     </t>
  </si>
  <si>
    <t xml:space="preserve">Spracoval:Ing.Natšin Vladimír                                         </t>
  </si>
  <si>
    <t>Dátum:3.4.2017</t>
  </si>
  <si>
    <t>Stavba :RekonštrukciaMK Ľ.Štúra</t>
  </si>
  <si>
    <t>Objekt :RekonštrukciaMK Ľ.Štúra</t>
  </si>
  <si>
    <t xml:space="preserve"> Stavba ::RekonštrukciaMK Ľ.Štúra</t>
  </si>
  <si>
    <t>Spracoval:Ing.Natšin Vladimír</t>
  </si>
  <si>
    <t xml:space="preserve"> Objekt </t>
  </si>
  <si>
    <t xml:space="preserve">Podklad zo štrkodrte hr. 250 mm/pod obrubníky/                                                                                         </t>
  </si>
  <si>
    <t xml:space="preserve">Osad.obrubníka betón. ležatého s oporou do lôžka z betónu tr. C 12/15                                         </t>
  </si>
  <si>
    <t xml:space="preserve">Obrubník cestný prechodový 100x15x25                                                                                 </t>
  </si>
  <si>
    <t xml:space="preserve">Obrubník cestný  100x15x25                                                                            </t>
  </si>
  <si>
    <t xml:space="preserve">Osad.obrubníka betón. stojatého s oporou do lôžka z betónu tr. C 12/15                                        </t>
  </si>
  <si>
    <t xml:space="preserve">56511-4221   </t>
  </si>
  <si>
    <t xml:space="preserve">Vyrovnanie povrchov stáv. podkladov kamenivom obaleným asfaltom OKJ tr. 1, š. nad 3 m priemerne hr. 30 mm                         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</si>
</sst>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&quot;  &quot;"/>
    <numFmt numFmtId="193" formatCode="#,##0\ &quot;Sk&quot;"/>
    <numFmt numFmtId="194" formatCode="#,##0\ _S_k"/>
    <numFmt numFmtId="195" formatCode="#,##0.00&quot; Sk&quot;;[Red]&quot;-&quot;#,##0.00&quot; Sk&quot;"/>
    <numFmt numFmtId="196" formatCode="#,##0&quot; Sk&quot;;&quot;-&quot;#,##0&quot; Sk&quot;"/>
    <numFmt numFmtId="197" formatCode="#,##0&quot; Sk&quot;;[Red]&quot;-&quot;#,##0&quot; Sk&quot;"/>
    <numFmt numFmtId="198" formatCode="#,##0.00&quot; Sk&quot;;&quot;-&quot;#,##0.00&quot; Sk&quot;"/>
    <numFmt numFmtId="199" formatCode="\ "/>
    <numFmt numFmtId="200" formatCode="0;0;"/>
    <numFmt numFmtId="201" formatCode="0.00;0;0"/>
    <numFmt numFmtId="202" formatCode="0.0%"/>
    <numFmt numFmtId="203" formatCode="###,###,###,###.###"/>
    <numFmt numFmtId="204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7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70" applyFont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5" fillId="0" borderId="0" xfId="70" applyFont="1" applyAlignment="1">
      <alignment horizontal="left" vertical="center"/>
      <protection/>
    </xf>
    <xf numFmtId="190" fontId="4" fillId="0" borderId="25" xfId="70" applyNumberFormat="1" applyFont="1" applyBorder="1" applyAlignment="1">
      <alignment horizontal="centerContinuous" vertical="center"/>
      <protection/>
    </xf>
    <xf numFmtId="190" fontId="4" fillId="0" borderId="49" xfId="70" applyNumberFormat="1" applyFont="1" applyBorder="1" applyAlignment="1">
      <alignment horizontal="right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6" fillId="0" borderId="51" xfId="70" applyFont="1" applyBorder="1" applyAlignment="1">
      <alignment horizontal="center" vertical="center"/>
      <protection/>
    </xf>
    <xf numFmtId="0" fontId="4" fillId="0" borderId="52" xfId="70" applyFont="1" applyBorder="1" applyAlignment="1">
      <alignment horizontal="lef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94" fontId="4" fillId="0" borderId="13" xfId="70" applyNumberFormat="1" applyFont="1" applyBorder="1" applyAlignment="1">
      <alignment horizontal="left" vertical="center"/>
      <protection/>
    </xf>
    <xf numFmtId="193" fontId="4" fillId="0" borderId="13" xfId="70" applyNumberFormat="1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194" fontId="4" fillId="0" borderId="47" xfId="70" applyNumberFormat="1" applyFont="1" applyBorder="1" applyAlignment="1">
      <alignment horizontal="left" vertical="center"/>
      <protection/>
    </xf>
    <xf numFmtId="193" fontId="4" fillId="0" borderId="47" xfId="70" applyNumberFormat="1" applyFont="1" applyBorder="1" applyAlignment="1">
      <alignment horizontal="right"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0" fontId="4" fillId="0" borderId="0" xfId="70" applyFo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6" fillId="0" borderId="0" xfId="70" applyFont="1" applyProtection="1">
      <alignment/>
      <protection locked="0"/>
    </xf>
    <xf numFmtId="49" fontId="6" fillId="0" borderId="0" xfId="70" applyNumberFormat="1" applyFo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9" fontId="4" fillId="0" borderId="0" xfId="0" applyNumberFormat="1" applyFont="1" applyAlignment="1" applyProtection="1">
      <alignment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Continuous"/>
      <protection locked="0"/>
    </xf>
    <xf numFmtId="0" fontId="4" fillId="0" borderId="56" xfId="0" applyFont="1" applyBorder="1" applyAlignment="1" applyProtection="1">
      <alignment horizontal="centerContinuous"/>
      <protection locked="0"/>
    </xf>
    <xf numFmtId="0" fontId="4" fillId="0" borderId="57" xfId="0" applyFont="1" applyBorder="1" applyAlignment="1" applyProtection="1">
      <alignment horizontal="centerContinuous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53" xfId="0" applyNumberFormat="1" applyFont="1" applyBorder="1" applyAlignment="1" applyProtection="1">
      <alignment horizontal="center"/>
      <protection locked="0"/>
    </xf>
    <xf numFmtId="0" fontId="4" fillId="0" borderId="54" xfId="0" applyNumberFormat="1" applyFont="1" applyBorder="1" applyAlignment="1" applyProtection="1">
      <alignment horizontal="center"/>
      <protection locked="0"/>
    </xf>
    <xf numFmtId="0" fontId="4" fillId="0" borderId="58" xfId="0" applyNumberFormat="1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NumberFormat="1" applyFont="1" applyBorder="1" applyAlignment="1" applyProtection="1">
      <alignment horizontal="center"/>
      <protection locked="0"/>
    </xf>
    <xf numFmtId="0" fontId="4" fillId="0" borderId="6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3" fontId="4" fillId="0" borderId="63" xfId="70" applyNumberFormat="1" applyFont="1" applyBorder="1" applyAlignment="1">
      <alignment horizontal="right" vertical="center"/>
      <protection/>
    </xf>
    <xf numFmtId="3" fontId="4" fillId="0" borderId="6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88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18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 locked="0"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67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8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vertical="top"/>
      <protection locked="0"/>
    </xf>
    <xf numFmtId="189" fontId="6" fillId="0" borderId="0" xfId="0" applyNumberFormat="1" applyFont="1" applyAlignment="1" applyProtection="1">
      <alignment vertical="top"/>
      <protection locked="0"/>
    </xf>
    <xf numFmtId="188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4" fontId="4" fillId="0" borderId="19" xfId="70" applyNumberFormat="1" applyFont="1" applyBorder="1" applyAlignment="1">
      <alignment horizontal="left" vertical="center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9">
      <selection activeCell="F22" sqref="F22"/>
    </sheetView>
  </sheetViews>
  <sheetFormatPr defaultColWidth="9.140625" defaultRowHeight="12.75"/>
  <cols>
    <col min="1" max="1" width="0.71875" style="3" customWidth="1"/>
    <col min="2" max="2" width="3.7109375" style="3" customWidth="1"/>
    <col min="3" max="3" width="6.8515625" style="3" customWidth="1"/>
    <col min="4" max="6" width="14.00390625" style="3" customWidth="1"/>
    <col min="7" max="7" width="3.8515625" style="3" customWidth="1"/>
    <col min="8" max="8" width="22.7109375" style="3" customWidth="1"/>
    <col min="9" max="9" width="14.00390625" style="3" customWidth="1"/>
    <col min="10" max="10" width="4.28125" style="3" customWidth="1"/>
    <col min="11" max="11" width="19.7109375" style="3" customWidth="1"/>
    <col min="12" max="12" width="9.7109375" style="3" customWidth="1"/>
    <col min="13" max="13" width="14.00390625" style="3" customWidth="1"/>
    <col min="14" max="14" width="0.71875" style="3" customWidth="1"/>
    <col min="15" max="15" width="1.421875" style="3" customWidth="1"/>
    <col min="16" max="23" width="9.140625" style="3" customWidth="1"/>
    <col min="24" max="25" width="5.7109375" style="3" customWidth="1"/>
    <col min="26" max="26" width="6.57421875" style="3" customWidth="1"/>
    <col min="27" max="27" width="21.421875" style="3" customWidth="1"/>
    <col min="28" max="28" width="4.28125" style="3" customWidth="1"/>
    <col min="29" max="29" width="8.28125" style="3" customWidth="1"/>
    <col min="30" max="30" width="8.7109375" style="3" customWidth="1"/>
    <col min="31" max="16384" width="9.140625" style="3" customWidth="1"/>
  </cols>
  <sheetData>
    <row r="1" spans="2:30" ht="28.5" customHeight="1" thickBot="1">
      <c r="B1" s="2"/>
      <c r="C1" s="2"/>
      <c r="D1" s="2"/>
      <c r="E1" s="2"/>
      <c r="F1" s="2"/>
      <c r="G1" s="2"/>
      <c r="H1" s="54" t="str">
        <f>CONCATENATE(AA2," ",AB2," ",AC2," ",AD2)</f>
        <v>Krycí list rozpočtu v EUR  </v>
      </c>
      <c r="I1" s="2"/>
      <c r="J1" s="2"/>
      <c r="K1" s="2"/>
      <c r="L1" s="2"/>
      <c r="M1" s="2"/>
      <c r="Z1" s="3" t="s">
        <v>0</v>
      </c>
      <c r="AA1" s="3" t="s">
        <v>1</v>
      </c>
      <c r="AB1" s="3" t="s">
        <v>2</v>
      </c>
      <c r="AC1" s="3" t="s">
        <v>3</v>
      </c>
      <c r="AD1" s="3" t="s">
        <v>4</v>
      </c>
    </row>
    <row r="2" spans="2:30" ht="18" customHeight="1" thickTop="1">
      <c r="B2" s="4" t="s">
        <v>278</v>
      </c>
      <c r="C2" s="5"/>
      <c r="D2" s="5"/>
      <c r="E2" s="5"/>
      <c r="F2" s="5"/>
      <c r="G2" s="6"/>
      <c r="H2" s="5"/>
      <c r="I2" s="5"/>
      <c r="J2" s="6" t="s">
        <v>5</v>
      </c>
      <c r="K2" s="5"/>
      <c r="L2" s="5"/>
      <c r="M2" s="7"/>
      <c r="Z2" s="3" t="s">
        <v>6</v>
      </c>
      <c r="AA2" s="72" t="s">
        <v>7</v>
      </c>
      <c r="AB2" s="72" t="s">
        <v>8</v>
      </c>
      <c r="AC2" s="72"/>
      <c r="AD2" s="73"/>
    </row>
    <row r="3" spans="2:30" ht="18" customHeight="1">
      <c r="B3" s="8" t="s">
        <v>280</v>
      </c>
      <c r="C3" s="9"/>
      <c r="D3" s="9"/>
      <c r="E3" s="9"/>
      <c r="F3" s="9"/>
      <c r="G3" s="10" t="s">
        <v>9</v>
      </c>
      <c r="H3" s="9"/>
      <c r="I3" s="9"/>
      <c r="J3" s="10" t="s">
        <v>279</v>
      </c>
      <c r="K3" s="9"/>
      <c r="L3" s="9"/>
      <c r="M3" s="11"/>
      <c r="Z3" s="3" t="s">
        <v>10</v>
      </c>
      <c r="AA3" s="72" t="s">
        <v>11</v>
      </c>
      <c r="AB3" s="72" t="s">
        <v>8</v>
      </c>
      <c r="AC3" s="72" t="s">
        <v>12</v>
      </c>
      <c r="AD3" s="73" t="s">
        <v>13</v>
      </c>
    </row>
    <row r="4" spans="2:30" ht="18" customHeight="1" thickBot="1">
      <c r="B4" s="12" t="s">
        <v>14</v>
      </c>
      <c r="C4" s="13"/>
      <c r="D4" s="13"/>
      <c r="E4" s="13"/>
      <c r="F4" s="13"/>
      <c r="G4" s="14"/>
      <c r="H4" s="13"/>
      <c r="I4" s="13"/>
      <c r="J4" s="14" t="s">
        <v>15</v>
      </c>
      <c r="K4" s="137">
        <v>42828</v>
      </c>
      <c r="L4" s="13" t="s">
        <v>16</v>
      </c>
      <c r="M4" s="15"/>
      <c r="Z4" s="3" t="s">
        <v>17</v>
      </c>
      <c r="AA4" s="72" t="s">
        <v>18</v>
      </c>
      <c r="AB4" s="72" t="s">
        <v>8</v>
      </c>
      <c r="AC4" s="72"/>
      <c r="AD4" s="73"/>
    </row>
    <row r="5" spans="2:30" ht="18" customHeight="1" thickTop="1">
      <c r="B5" s="4" t="s">
        <v>19</v>
      </c>
      <c r="C5" s="5"/>
      <c r="D5" s="5" t="s">
        <v>20</v>
      </c>
      <c r="E5" s="5"/>
      <c r="F5" s="5"/>
      <c r="G5" s="60" t="s">
        <v>21</v>
      </c>
      <c r="H5" s="5" t="s">
        <v>22</v>
      </c>
      <c r="I5" s="5"/>
      <c r="J5" s="5" t="s">
        <v>23</v>
      </c>
      <c r="K5" s="5"/>
      <c r="L5" s="5" t="s">
        <v>24</v>
      </c>
      <c r="M5" s="7"/>
      <c r="Z5" s="3" t="s">
        <v>25</v>
      </c>
      <c r="AA5" s="72" t="s">
        <v>11</v>
      </c>
      <c r="AB5" s="72" t="s">
        <v>8</v>
      </c>
      <c r="AC5" s="72" t="s">
        <v>12</v>
      </c>
      <c r="AD5" s="73" t="s">
        <v>13</v>
      </c>
    </row>
    <row r="6" spans="2:13" ht="18" customHeight="1">
      <c r="B6" s="8" t="s">
        <v>26</v>
      </c>
      <c r="C6" s="9"/>
      <c r="D6" s="9" t="s">
        <v>27</v>
      </c>
      <c r="E6" s="9"/>
      <c r="F6" s="9"/>
      <c r="G6" s="61" t="s">
        <v>28</v>
      </c>
      <c r="H6" s="9"/>
      <c r="I6" s="9"/>
      <c r="J6" s="9" t="s">
        <v>23</v>
      </c>
      <c r="K6" s="9"/>
      <c r="L6" s="9" t="s">
        <v>24</v>
      </c>
      <c r="M6" s="11"/>
    </row>
    <row r="7" spans="2:13" ht="18" customHeight="1" thickBot="1">
      <c r="B7" s="12" t="s">
        <v>29</v>
      </c>
      <c r="C7" s="13"/>
      <c r="D7" s="13"/>
      <c r="E7" s="13"/>
      <c r="F7" s="13"/>
      <c r="G7" s="62" t="s">
        <v>28</v>
      </c>
      <c r="H7" s="13"/>
      <c r="I7" s="13"/>
      <c r="J7" s="13" t="s">
        <v>23</v>
      </c>
      <c r="K7" s="13"/>
      <c r="L7" s="13" t="s">
        <v>24</v>
      </c>
      <c r="M7" s="15"/>
    </row>
    <row r="8" spans="2:13" ht="18" customHeight="1" thickTop="1">
      <c r="B8" s="63"/>
      <c r="C8" s="64"/>
      <c r="D8" s="65"/>
      <c r="E8" s="66"/>
      <c r="F8" s="105">
        <f>IF(B8&lt;&gt;0,ROUND($M$26/B8,0),0)</f>
        <v>0</v>
      </c>
      <c r="G8" s="60"/>
      <c r="H8" s="64"/>
      <c r="I8" s="105">
        <f>IF(G8&lt;&gt;0,ROUND($M$26/G8,0),0)</f>
        <v>0</v>
      </c>
      <c r="J8" s="6"/>
      <c r="K8" s="64"/>
      <c r="L8" s="66"/>
      <c r="M8" s="107">
        <f>IF(J8&lt;&gt;0,ROUND($M$26/J8,0),0)</f>
        <v>0</v>
      </c>
    </row>
    <row r="9" spans="2:13" ht="18" customHeight="1" thickBot="1">
      <c r="B9" s="67"/>
      <c r="C9" s="68"/>
      <c r="D9" s="69"/>
      <c r="E9" s="70"/>
      <c r="F9" s="106">
        <f>IF(B9&lt;&gt;0,ROUND($M$26/B9,0),0)</f>
        <v>0</v>
      </c>
      <c r="G9" s="71"/>
      <c r="H9" s="68"/>
      <c r="I9" s="106">
        <f>IF(G9&lt;&gt;0,ROUND($M$26/G9,0),0)</f>
        <v>0</v>
      </c>
      <c r="J9" s="71"/>
      <c r="K9" s="68"/>
      <c r="L9" s="70"/>
      <c r="M9" s="108">
        <f>IF(J9&lt;&gt;0,ROUND($M$26/J9,0),0)</f>
        <v>0</v>
      </c>
    </row>
    <row r="10" spans="2:13" ht="18" customHeight="1" thickTop="1">
      <c r="B10" s="57" t="s">
        <v>30</v>
      </c>
      <c r="C10" s="17" t="s">
        <v>31</v>
      </c>
      <c r="D10" s="18" t="s">
        <v>32</v>
      </c>
      <c r="E10" s="18" t="s">
        <v>33</v>
      </c>
      <c r="F10" s="19" t="s">
        <v>34</v>
      </c>
      <c r="G10" s="57" t="s">
        <v>35</v>
      </c>
      <c r="H10" s="20" t="s">
        <v>36</v>
      </c>
      <c r="I10" s="21"/>
      <c r="J10" s="57" t="s">
        <v>37</v>
      </c>
      <c r="K10" s="20" t="s">
        <v>38</v>
      </c>
      <c r="L10" s="22"/>
      <c r="M10" s="21"/>
    </row>
    <row r="11" spans="2:13" ht="18" customHeight="1">
      <c r="B11" s="23">
        <v>1</v>
      </c>
      <c r="C11" s="24" t="s">
        <v>39</v>
      </c>
      <c r="D11" s="119">
        <f>Prehlad!H96</f>
        <v>0</v>
      </c>
      <c r="E11" s="119">
        <f>Prehlad!I96</f>
        <v>0</v>
      </c>
      <c r="F11" s="120">
        <f>D11+E11</f>
        <v>0</v>
      </c>
      <c r="G11" s="23">
        <v>6</v>
      </c>
      <c r="H11" s="24" t="s">
        <v>40</v>
      </c>
      <c r="I11" s="120">
        <v>0</v>
      </c>
      <c r="J11" s="23">
        <v>11</v>
      </c>
      <c r="K11" s="25" t="s">
        <v>41</v>
      </c>
      <c r="L11" s="26">
        <v>0</v>
      </c>
      <c r="M11" s="120">
        <v>0</v>
      </c>
    </row>
    <row r="12" spans="2:13" ht="18" customHeight="1">
      <c r="B12" s="27">
        <v>2</v>
      </c>
      <c r="C12" s="28" t="s">
        <v>42</v>
      </c>
      <c r="D12" s="121"/>
      <c r="E12" s="121"/>
      <c r="F12" s="120">
        <f>D12+E12</f>
        <v>0</v>
      </c>
      <c r="G12" s="27">
        <v>7</v>
      </c>
      <c r="H12" s="28" t="s">
        <v>43</v>
      </c>
      <c r="I12" s="122">
        <v>0</v>
      </c>
      <c r="J12" s="27">
        <v>12</v>
      </c>
      <c r="K12" s="29" t="s">
        <v>44</v>
      </c>
      <c r="L12" s="30">
        <v>0</v>
      </c>
      <c r="M12" s="122">
        <v>0</v>
      </c>
    </row>
    <row r="13" spans="2:13" ht="18" customHeight="1">
      <c r="B13" s="27">
        <v>3</v>
      </c>
      <c r="C13" s="28" t="s">
        <v>45</v>
      </c>
      <c r="D13" s="121"/>
      <c r="E13" s="121"/>
      <c r="F13" s="120">
        <f>D13+E13</f>
        <v>0</v>
      </c>
      <c r="G13" s="27">
        <v>8</v>
      </c>
      <c r="H13" s="28" t="s">
        <v>46</v>
      </c>
      <c r="I13" s="122">
        <v>0</v>
      </c>
      <c r="J13" s="27">
        <v>13</v>
      </c>
      <c r="K13" s="29" t="s">
        <v>47</v>
      </c>
      <c r="L13" s="30">
        <v>0</v>
      </c>
      <c r="M13" s="122">
        <v>0</v>
      </c>
    </row>
    <row r="14" spans="2:13" ht="18" customHeight="1" thickBot="1">
      <c r="B14" s="27">
        <v>4</v>
      </c>
      <c r="C14" s="28" t="s">
        <v>48</v>
      </c>
      <c r="D14" s="121"/>
      <c r="E14" s="121"/>
      <c r="F14" s="123">
        <f>D14+E14</f>
        <v>0</v>
      </c>
      <c r="G14" s="27">
        <v>9</v>
      </c>
      <c r="H14" s="28" t="s">
        <v>14</v>
      </c>
      <c r="I14" s="122">
        <v>0</v>
      </c>
      <c r="J14" s="27">
        <v>14</v>
      </c>
      <c r="K14" s="29" t="s">
        <v>14</v>
      </c>
      <c r="L14" s="30">
        <v>0</v>
      </c>
      <c r="M14" s="122">
        <v>0</v>
      </c>
    </row>
    <row r="15" spans="2:13" ht="18" customHeight="1" thickBot="1">
      <c r="B15" s="31">
        <v>5</v>
      </c>
      <c r="C15" s="32" t="s">
        <v>49</v>
      </c>
      <c r="D15" s="124">
        <f>SUM(D11:D14)</f>
        <v>0</v>
      </c>
      <c r="E15" s="125">
        <f>SUM(E11:E14)</f>
        <v>0</v>
      </c>
      <c r="F15" s="126">
        <f>SUM(F11:F14)</f>
        <v>0</v>
      </c>
      <c r="G15" s="33">
        <v>10</v>
      </c>
      <c r="H15" s="34" t="s">
        <v>50</v>
      </c>
      <c r="I15" s="126">
        <f>SUM(I11:I14)</f>
        <v>0</v>
      </c>
      <c r="J15" s="31">
        <v>15</v>
      </c>
      <c r="K15" s="35"/>
      <c r="L15" s="36" t="s">
        <v>51</v>
      </c>
      <c r="M15" s="126">
        <f>SUM(M11:M14)</f>
        <v>0</v>
      </c>
    </row>
    <row r="16" spans="2:13" ht="18" customHeight="1" thickTop="1">
      <c r="B16" s="37" t="s">
        <v>52</v>
      </c>
      <c r="C16" s="38"/>
      <c r="D16" s="38"/>
      <c r="E16" s="38"/>
      <c r="F16" s="39"/>
      <c r="G16" s="37" t="s">
        <v>53</v>
      </c>
      <c r="H16" s="38"/>
      <c r="I16" s="40"/>
      <c r="J16" s="57" t="s">
        <v>54</v>
      </c>
      <c r="K16" s="20" t="s">
        <v>55</v>
      </c>
      <c r="L16" s="22"/>
      <c r="M16" s="55"/>
    </row>
    <row r="17" spans="2:13" ht="18" customHeight="1">
      <c r="B17" s="41"/>
      <c r="C17" s="42" t="s">
        <v>56</v>
      </c>
      <c r="D17" s="42"/>
      <c r="E17" s="42" t="s">
        <v>57</v>
      </c>
      <c r="F17" s="43"/>
      <c r="G17" s="41"/>
      <c r="H17" s="44"/>
      <c r="I17" s="45"/>
      <c r="J17" s="27">
        <v>16</v>
      </c>
      <c r="K17" s="29" t="s">
        <v>58</v>
      </c>
      <c r="L17" s="46"/>
      <c r="M17" s="122">
        <v>0</v>
      </c>
    </row>
    <row r="18" spans="2:13" ht="18" customHeight="1">
      <c r="B18" s="47"/>
      <c r="C18" s="44" t="s">
        <v>59</v>
      </c>
      <c r="D18" s="44"/>
      <c r="E18" s="44"/>
      <c r="F18" s="48"/>
      <c r="G18" s="47"/>
      <c r="H18" s="44" t="s">
        <v>56</v>
      </c>
      <c r="I18" s="45"/>
      <c r="J18" s="27">
        <v>17</v>
      </c>
      <c r="K18" s="29" t="s">
        <v>60</v>
      </c>
      <c r="L18" s="46"/>
      <c r="M18" s="122">
        <v>0</v>
      </c>
    </row>
    <row r="19" spans="2:13" ht="18" customHeight="1">
      <c r="B19" s="47"/>
      <c r="C19" s="44"/>
      <c r="D19" s="44"/>
      <c r="E19" s="44"/>
      <c r="F19" s="48"/>
      <c r="G19" s="47"/>
      <c r="H19" s="49"/>
      <c r="I19" s="45"/>
      <c r="J19" s="27">
        <v>18</v>
      </c>
      <c r="K19" s="29" t="s">
        <v>61</v>
      </c>
      <c r="L19" s="46"/>
      <c r="M19" s="122">
        <v>0</v>
      </c>
    </row>
    <row r="20" spans="2:13" ht="18" customHeight="1" thickBot="1">
      <c r="B20" s="47"/>
      <c r="C20" s="44"/>
      <c r="D20" s="44"/>
      <c r="E20" s="44"/>
      <c r="F20" s="48"/>
      <c r="G20" s="47"/>
      <c r="H20" s="42" t="s">
        <v>57</v>
      </c>
      <c r="I20" s="45"/>
      <c r="J20" s="27">
        <v>19</v>
      </c>
      <c r="K20" s="29" t="s">
        <v>14</v>
      </c>
      <c r="L20" s="46"/>
      <c r="M20" s="122">
        <v>0</v>
      </c>
    </row>
    <row r="21" spans="2:13" ht="18" customHeight="1" thickBot="1">
      <c r="B21" s="41"/>
      <c r="C21" s="44"/>
      <c r="D21" s="44"/>
      <c r="E21" s="44"/>
      <c r="F21" s="44"/>
      <c r="G21" s="41"/>
      <c r="H21" s="44" t="s">
        <v>59</v>
      </c>
      <c r="I21" s="45"/>
      <c r="J21" s="31">
        <v>20</v>
      </c>
      <c r="K21" s="35"/>
      <c r="L21" s="36" t="s">
        <v>62</v>
      </c>
      <c r="M21" s="126">
        <f>SUM(M17:M20)</f>
        <v>0</v>
      </c>
    </row>
    <row r="22" spans="2:13" ht="18" customHeight="1" thickTop="1">
      <c r="B22" s="37" t="s">
        <v>63</v>
      </c>
      <c r="C22" s="38"/>
      <c r="D22" s="38"/>
      <c r="E22" s="38"/>
      <c r="F22" s="39"/>
      <c r="G22" s="41"/>
      <c r="H22" s="44"/>
      <c r="I22" s="45"/>
      <c r="J22" s="57" t="s">
        <v>64</v>
      </c>
      <c r="K22" s="20" t="s">
        <v>65</v>
      </c>
      <c r="L22" s="22"/>
      <c r="M22" s="55"/>
    </row>
    <row r="23" spans="2:13" ht="18" customHeight="1">
      <c r="B23" s="41"/>
      <c r="C23" s="42" t="s">
        <v>56</v>
      </c>
      <c r="D23" s="42"/>
      <c r="E23" s="42" t="s">
        <v>57</v>
      </c>
      <c r="F23" s="43"/>
      <c r="G23" s="41"/>
      <c r="H23" s="44"/>
      <c r="I23" s="45"/>
      <c r="J23" s="23">
        <v>21</v>
      </c>
      <c r="K23" s="25"/>
      <c r="L23" s="50" t="s">
        <v>66</v>
      </c>
      <c r="M23" s="120">
        <f>ROUND(F15,2)+I15+M15+M21</f>
        <v>0</v>
      </c>
    </row>
    <row r="24" spans="2:13" ht="18" customHeight="1">
      <c r="B24" s="47"/>
      <c r="C24" s="44" t="s">
        <v>59</v>
      </c>
      <c r="D24" s="44"/>
      <c r="E24" s="44"/>
      <c r="F24" s="48"/>
      <c r="G24" s="41"/>
      <c r="H24" s="44"/>
      <c r="I24" s="45"/>
      <c r="J24" s="27">
        <v>22</v>
      </c>
      <c r="K24" s="29" t="s">
        <v>67</v>
      </c>
      <c r="L24" s="127">
        <f>M23-L25</f>
        <v>0</v>
      </c>
      <c r="M24" s="122">
        <f>ROUND((L24*20)/100,2)</f>
        <v>0</v>
      </c>
    </row>
    <row r="25" spans="2:13" ht="18" customHeight="1" thickBot="1">
      <c r="B25" s="47"/>
      <c r="C25" s="44"/>
      <c r="D25" s="44"/>
      <c r="E25" s="44"/>
      <c r="F25" s="48"/>
      <c r="G25" s="41"/>
      <c r="H25" s="44"/>
      <c r="I25" s="45"/>
      <c r="J25" s="27">
        <v>23</v>
      </c>
      <c r="K25" s="29" t="s">
        <v>68</v>
      </c>
      <c r="L25" s="127">
        <f>SUMIF(Prehlad!O11:O10013,0,Prehlad!J11:J10013)</f>
        <v>0</v>
      </c>
      <c r="M25" s="122">
        <f>ROUND((L25*0)/100,1)</f>
        <v>0</v>
      </c>
    </row>
    <row r="26" spans="2:13" ht="18" customHeight="1" thickBot="1">
      <c r="B26" s="47"/>
      <c r="C26" s="44"/>
      <c r="D26" s="44"/>
      <c r="E26" s="44"/>
      <c r="F26" s="48"/>
      <c r="G26" s="41"/>
      <c r="H26" s="44"/>
      <c r="I26" s="45"/>
      <c r="J26" s="31">
        <v>24</v>
      </c>
      <c r="K26" s="35"/>
      <c r="L26" s="36" t="s">
        <v>69</v>
      </c>
      <c r="M26" s="126">
        <f>M23+M24+M25</f>
        <v>0</v>
      </c>
    </row>
    <row r="27" spans="2:13" ht="16.5" customHeight="1" thickBot="1" thickTop="1">
      <c r="B27" s="51"/>
      <c r="C27" s="52"/>
      <c r="D27" s="52"/>
      <c r="E27" s="52"/>
      <c r="F27" s="52"/>
      <c r="G27" s="51"/>
      <c r="H27" s="52"/>
      <c r="I27" s="53"/>
      <c r="J27" s="58" t="s">
        <v>70</v>
      </c>
      <c r="K27" s="59" t="s">
        <v>71</v>
      </c>
      <c r="L27" s="16"/>
      <c r="M27" s="56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8"/>
  <sheetViews>
    <sheetView showGridLines="0" tabSelected="1" zoomScalePageLayoutView="0" workbookViewId="0" topLeftCell="A1">
      <pane ySplit="10" topLeftCell="A75" activePane="bottomLeft" state="frozen"/>
      <selection pane="topLeft" activeCell="A1" sqref="A1"/>
      <selection pane="bottomLeft" activeCell="AG100" sqref="AG100:AH100"/>
    </sheetView>
  </sheetViews>
  <sheetFormatPr defaultColWidth="9.140625" defaultRowHeight="12.75"/>
  <cols>
    <col min="1" max="1" width="4.7109375" style="109" customWidth="1"/>
    <col min="2" max="2" width="5.28125" style="110" customWidth="1"/>
    <col min="3" max="3" width="13.00390625" style="111" customWidth="1"/>
    <col min="4" max="4" width="35.7109375" style="118" customWidth="1"/>
    <col min="5" max="5" width="11.28125" style="113" customWidth="1"/>
    <col min="6" max="6" width="5.8515625" style="112" customWidth="1"/>
    <col min="7" max="7" width="9.7109375" style="114" customWidth="1"/>
    <col min="8" max="9" width="11.28125" style="114" customWidth="1"/>
    <col min="10" max="10" width="8.28125" style="114" hidden="1" customWidth="1"/>
    <col min="11" max="11" width="7.421875" style="115" customWidth="1"/>
    <col min="12" max="12" width="8.28125" style="115" customWidth="1"/>
    <col min="13" max="13" width="8.00390625" style="113" customWidth="1"/>
    <col min="14" max="14" width="7.00390625" style="113" customWidth="1"/>
    <col min="15" max="15" width="3.57421875" style="112" customWidth="1"/>
    <col min="16" max="16" width="12.7109375" style="112" hidden="1" customWidth="1"/>
    <col min="17" max="19" width="13.28125" style="113" hidden="1" customWidth="1"/>
    <col min="20" max="20" width="10.57421875" style="116" hidden="1" customWidth="1"/>
    <col min="21" max="21" width="10.28125" style="116" hidden="1" customWidth="1"/>
    <col min="22" max="22" width="0" style="116" hidden="1" customWidth="1"/>
    <col min="23" max="23" width="0" style="113" hidden="1" customWidth="1"/>
    <col min="24" max="25" width="5.7109375" style="112" hidden="1" customWidth="1"/>
    <col min="26" max="26" width="6.57421875" style="112" hidden="1" customWidth="1"/>
    <col min="27" max="27" width="24.8515625" style="112" hidden="1" customWidth="1"/>
    <col min="28" max="28" width="4.28125" style="112" hidden="1" customWidth="1"/>
    <col min="29" max="29" width="8.28125" style="117" hidden="1" customWidth="1"/>
    <col min="30" max="30" width="8.7109375" style="117" hidden="1" customWidth="1"/>
    <col min="31" max="34" width="9.140625" style="117" customWidth="1"/>
    <col min="35" max="16384" width="9.140625" style="1" customWidth="1"/>
  </cols>
  <sheetData>
    <row r="1" spans="1:34" ht="12.75">
      <c r="A1" s="74" t="s">
        <v>72</v>
      </c>
      <c r="B1" s="75"/>
      <c r="C1" s="75"/>
      <c r="D1" s="75"/>
      <c r="E1" s="75"/>
      <c r="F1" s="75"/>
      <c r="G1" s="76"/>
      <c r="H1" s="75"/>
      <c r="I1" s="74" t="s">
        <v>274</v>
      </c>
      <c r="J1" s="76"/>
      <c r="K1" s="85"/>
      <c r="L1" s="75"/>
      <c r="M1" s="75"/>
      <c r="N1" s="75"/>
      <c r="O1" s="75"/>
      <c r="P1" s="75"/>
      <c r="Q1" s="77"/>
      <c r="R1" s="77"/>
      <c r="S1" s="77"/>
      <c r="T1" s="75"/>
      <c r="U1" s="75"/>
      <c r="V1" s="75"/>
      <c r="W1" s="75"/>
      <c r="X1" s="75"/>
      <c r="Y1" s="75"/>
      <c r="Z1" s="78" t="s">
        <v>0</v>
      </c>
      <c r="AA1" s="78" t="s">
        <v>1</v>
      </c>
      <c r="AB1" s="78" t="s">
        <v>2</v>
      </c>
      <c r="AC1" s="78" t="s">
        <v>3</v>
      </c>
      <c r="AD1" s="78" t="s">
        <v>4</v>
      </c>
      <c r="AE1" s="1"/>
      <c r="AF1" s="1"/>
      <c r="AG1" s="1"/>
      <c r="AH1" s="1"/>
    </row>
    <row r="2" spans="1:34" ht="12.75">
      <c r="A2" s="74" t="s">
        <v>73</v>
      </c>
      <c r="B2" s="75"/>
      <c r="C2" s="75"/>
      <c r="D2" s="75"/>
      <c r="E2" s="75"/>
      <c r="F2" s="75"/>
      <c r="G2" s="76"/>
      <c r="H2" s="79"/>
      <c r="I2" s="74" t="s">
        <v>74</v>
      </c>
      <c r="J2" s="76"/>
      <c r="K2" s="85"/>
      <c r="L2" s="75"/>
      <c r="M2" s="75"/>
      <c r="N2" s="75"/>
      <c r="O2" s="75"/>
      <c r="P2" s="75"/>
      <c r="Q2" s="77"/>
      <c r="R2" s="77"/>
      <c r="S2" s="77"/>
      <c r="T2" s="75"/>
      <c r="U2" s="75"/>
      <c r="V2" s="75"/>
      <c r="W2" s="75"/>
      <c r="X2" s="75"/>
      <c r="Y2" s="75"/>
      <c r="Z2" s="78" t="s">
        <v>6</v>
      </c>
      <c r="AA2" s="80" t="s">
        <v>75</v>
      </c>
      <c r="AB2" s="80" t="s">
        <v>8</v>
      </c>
      <c r="AC2" s="80"/>
      <c r="AD2" s="81"/>
      <c r="AE2" s="1"/>
      <c r="AF2" s="1"/>
      <c r="AG2" s="1"/>
      <c r="AH2" s="1"/>
    </row>
    <row r="3" spans="1:34" ht="12.75">
      <c r="A3" s="74" t="s">
        <v>76</v>
      </c>
      <c r="B3" s="75"/>
      <c r="C3" s="75"/>
      <c r="D3" s="75"/>
      <c r="E3" s="75"/>
      <c r="F3" s="75"/>
      <c r="G3" s="76"/>
      <c r="H3" s="75"/>
      <c r="I3" s="74" t="s">
        <v>275</v>
      </c>
      <c r="J3" s="76"/>
      <c r="K3" s="85"/>
      <c r="L3" s="75"/>
      <c r="M3" s="75"/>
      <c r="N3" s="75"/>
      <c r="O3" s="75"/>
      <c r="P3" s="75"/>
      <c r="Q3" s="77"/>
      <c r="R3" s="77"/>
      <c r="S3" s="77"/>
      <c r="T3" s="75"/>
      <c r="U3" s="75"/>
      <c r="V3" s="75"/>
      <c r="W3" s="75"/>
      <c r="X3" s="75"/>
      <c r="Y3" s="75"/>
      <c r="Z3" s="78" t="s">
        <v>10</v>
      </c>
      <c r="AA3" s="80" t="s">
        <v>77</v>
      </c>
      <c r="AB3" s="80" t="s">
        <v>8</v>
      </c>
      <c r="AC3" s="80" t="s">
        <v>12</v>
      </c>
      <c r="AD3" s="81" t="s">
        <v>13</v>
      </c>
      <c r="AE3" s="1"/>
      <c r="AF3" s="1"/>
      <c r="AG3" s="1"/>
      <c r="AH3" s="1"/>
    </row>
    <row r="4" spans="1:34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7"/>
      <c r="R4" s="77"/>
      <c r="S4" s="77"/>
      <c r="T4" s="75"/>
      <c r="U4" s="75"/>
      <c r="V4" s="75"/>
      <c r="W4" s="75"/>
      <c r="X4" s="75"/>
      <c r="Y4" s="75"/>
      <c r="Z4" s="78" t="s">
        <v>17</v>
      </c>
      <c r="AA4" s="80" t="s">
        <v>78</v>
      </c>
      <c r="AB4" s="80" t="s">
        <v>8</v>
      </c>
      <c r="AC4" s="80"/>
      <c r="AD4" s="81"/>
      <c r="AE4" s="1"/>
      <c r="AF4" s="1"/>
      <c r="AG4" s="1"/>
      <c r="AH4" s="1"/>
    </row>
    <row r="5" spans="1:34" ht="12.75">
      <c r="A5" s="74" t="s">
        <v>276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7"/>
      <c r="R5" s="77"/>
      <c r="S5" s="77"/>
      <c r="T5" s="75"/>
      <c r="U5" s="75"/>
      <c r="V5" s="75"/>
      <c r="W5" s="75"/>
      <c r="X5" s="75"/>
      <c r="Y5" s="75"/>
      <c r="Z5" s="78" t="s">
        <v>25</v>
      </c>
      <c r="AA5" s="80" t="s">
        <v>77</v>
      </c>
      <c r="AB5" s="80" t="s">
        <v>8</v>
      </c>
      <c r="AC5" s="80" t="s">
        <v>12</v>
      </c>
      <c r="AD5" s="81" t="s">
        <v>13</v>
      </c>
      <c r="AE5" s="1"/>
      <c r="AF5" s="1"/>
      <c r="AG5" s="1"/>
      <c r="AH5" s="1"/>
    </row>
    <row r="6" spans="1:34" ht="12.75">
      <c r="A6" s="74" t="s">
        <v>277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7"/>
      <c r="R6" s="77"/>
      <c r="S6" s="77"/>
      <c r="T6" s="75"/>
      <c r="U6" s="75"/>
      <c r="V6" s="75"/>
      <c r="W6" s="75"/>
      <c r="X6" s="75"/>
      <c r="Y6" s="75"/>
      <c r="Z6" s="75"/>
      <c r="AA6" s="75"/>
      <c r="AB6" s="75"/>
      <c r="AC6" s="1"/>
      <c r="AD6" s="1"/>
      <c r="AE6" s="1"/>
      <c r="AF6" s="1"/>
      <c r="AG6" s="1"/>
      <c r="AH6" s="1"/>
    </row>
    <row r="7" spans="1:34" ht="12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7"/>
      <c r="R7" s="77"/>
      <c r="S7" s="77"/>
      <c r="T7" s="75"/>
      <c r="U7" s="75"/>
      <c r="V7" s="75"/>
      <c r="W7" s="75"/>
      <c r="X7" s="75"/>
      <c r="Y7" s="75"/>
      <c r="Z7" s="75"/>
      <c r="AA7" s="75"/>
      <c r="AB7" s="75"/>
      <c r="AC7" s="1"/>
      <c r="AD7" s="1"/>
      <c r="AE7" s="1"/>
      <c r="AF7" s="1"/>
      <c r="AG7" s="1"/>
      <c r="AH7" s="1"/>
    </row>
    <row r="8" spans="1:34" ht="14.25" thickBot="1">
      <c r="A8" s="1" t="s">
        <v>79</v>
      </c>
      <c r="B8" s="82"/>
      <c r="C8" s="83"/>
      <c r="D8" s="84" t="str">
        <f>CONCATENATE(AA2," ",AB2," ",AC2," ",AD2)</f>
        <v>Prehľad rozpočtových nákladov v EUR  </v>
      </c>
      <c r="E8" s="77"/>
      <c r="F8" s="75"/>
      <c r="G8" s="76"/>
      <c r="H8" s="76"/>
      <c r="I8" s="76"/>
      <c r="J8" s="76"/>
      <c r="K8" s="85"/>
      <c r="L8" s="85"/>
      <c r="M8" s="77"/>
      <c r="N8" s="77"/>
      <c r="O8" s="75"/>
      <c r="P8" s="75"/>
      <c r="Q8" s="77"/>
      <c r="R8" s="77"/>
      <c r="S8" s="77"/>
      <c r="T8" s="75"/>
      <c r="U8" s="75"/>
      <c r="V8" s="75"/>
      <c r="W8" s="75"/>
      <c r="X8" s="75"/>
      <c r="Y8" s="75"/>
      <c r="Z8" s="75"/>
      <c r="AA8" s="75"/>
      <c r="AB8" s="75"/>
      <c r="AC8" s="1"/>
      <c r="AD8" s="1"/>
      <c r="AE8" s="1"/>
      <c r="AF8" s="1"/>
      <c r="AG8" s="1"/>
      <c r="AH8" s="1"/>
    </row>
    <row r="9" spans="1:34" ht="13.5" thickTop="1">
      <c r="A9" s="86" t="s">
        <v>80</v>
      </c>
      <c r="B9" s="87" t="s">
        <v>81</v>
      </c>
      <c r="C9" s="87" t="s">
        <v>82</v>
      </c>
      <c r="D9" s="87" t="s">
        <v>83</v>
      </c>
      <c r="E9" s="87" t="s">
        <v>84</v>
      </c>
      <c r="F9" s="87" t="s">
        <v>85</v>
      </c>
      <c r="G9" s="87" t="s">
        <v>86</v>
      </c>
      <c r="H9" s="87" t="s">
        <v>87</v>
      </c>
      <c r="I9" s="87" t="s">
        <v>88</v>
      </c>
      <c r="J9" s="87" t="s">
        <v>89</v>
      </c>
      <c r="K9" s="88" t="s">
        <v>90</v>
      </c>
      <c r="L9" s="89"/>
      <c r="M9" s="90" t="s">
        <v>91</v>
      </c>
      <c r="N9" s="89"/>
      <c r="O9" s="91" t="s">
        <v>92</v>
      </c>
      <c r="P9" s="92" t="s">
        <v>93</v>
      </c>
      <c r="Q9" s="93" t="s">
        <v>84</v>
      </c>
      <c r="R9" s="93" t="s">
        <v>84</v>
      </c>
      <c r="S9" s="94" t="s">
        <v>84</v>
      </c>
      <c r="T9" s="104" t="s">
        <v>94</v>
      </c>
      <c r="U9" s="104" t="s">
        <v>95</v>
      </c>
      <c r="V9" s="104" t="s">
        <v>96</v>
      </c>
      <c r="W9" s="103" t="s">
        <v>97</v>
      </c>
      <c r="X9" s="103" t="s">
        <v>98</v>
      </c>
      <c r="Y9" s="103" t="s">
        <v>99</v>
      </c>
      <c r="Z9" s="75"/>
      <c r="AA9" s="75"/>
      <c r="AB9" s="75"/>
      <c r="AC9" s="1"/>
      <c r="AD9" s="1"/>
      <c r="AE9" s="1"/>
      <c r="AF9" s="1"/>
      <c r="AG9" s="1"/>
      <c r="AH9" s="1"/>
    </row>
    <row r="10" spans="1:34" ht="13.5" thickBot="1">
      <c r="A10" s="95" t="s">
        <v>100</v>
      </c>
      <c r="B10" s="96" t="s">
        <v>101</v>
      </c>
      <c r="C10" s="97"/>
      <c r="D10" s="96" t="s">
        <v>102</v>
      </c>
      <c r="E10" s="96" t="s">
        <v>103</v>
      </c>
      <c r="F10" s="96" t="s">
        <v>104</v>
      </c>
      <c r="G10" s="96" t="s">
        <v>105</v>
      </c>
      <c r="H10" s="96" t="s">
        <v>106</v>
      </c>
      <c r="I10" s="96" t="s">
        <v>33</v>
      </c>
      <c r="J10" s="96"/>
      <c r="K10" s="96" t="s">
        <v>86</v>
      </c>
      <c r="L10" s="96" t="s">
        <v>89</v>
      </c>
      <c r="M10" s="98" t="s">
        <v>86</v>
      </c>
      <c r="N10" s="96" t="s">
        <v>89</v>
      </c>
      <c r="O10" s="99" t="s">
        <v>107</v>
      </c>
      <c r="P10" s="100"/>
      <c r="Q10" s="101" t="s">
        <v>108</v>
      </c>
      <c r="R10" s="101" t="s">
        <v>109</v>
      </c>
      <c r="S10" s="102" t="s">
        <v>110</v>
      </c>
      <c r="T10" s="104" t="s">
        <v>111</v>
      </c>
      <c r="U10" s="104" t="s">
        <v>112</v>
      </c>
      <c r="V10" s="104" t="s">
        <v>113</v>
      </c>
      <c r="W10" s="103"/>
      <c r="X10" s="75"/>
      <c r="Y10" s="75"/>
      <c r="Z10" s="75"/>
      <c r="AA10" s="75"/>
      <c r="AB10" s="75"/>
      <c r="AC10" s="1"/>
      <c r="AD10" s="1"/>
      <c r="AE10" s="1"/>
      <c r="AF10" s="1"/>
      <c r="AG10" s="1"/>
      <c r="AH10" s="1"/>
    </row>
    <row r="11" ht="13.5" thickTop="1"/>
    <row r="12" ht="12.75">
      <c r="B12" s="128" t="s">
        <v>114</v>
      </c>
    </row>
    <row r="13" ht="12.75">
      <c r="B13" s="111" t="s">
        <v>115</v>
      </c>
    </row>
    <row r="14" spans="1:27" ht="25.5" hidden="1">
      <c r="A14" s="109">
        <v>1</v>
      </c>
      <c r="B14" s="110" t="s">
        <v>116</v>
      </c>
      <c r="C14" s="111" t="s">
        <v>117</v>
      </c>
      <c r="D14" s="118" t="s">
        <v>118</v>
      </c>
      <c r="E14" s="113">
        <v>0</v>
      </c>
      <c r="F14" s="112" t="s">
        <v>119</v>
      </c>
      <c r="H14" s="114">
        <f aca="true" t="shared" si="0" ref="H14:H28">ROUND(E14*G14,2)</f>
        <v>0</v>
      </c>
      <c r="J14" s="114">
        <f aca="true" t="shared" si="1" ref="J14:J29">ROUND(E14*G14,2)</f>
        <v>0</v>
      </c>
      <c r="M14" s="113">
        <v>0.417</v>
      </c>
      <c r="N14" s="113">
        <f>E14*M14</f>
        <v>0</v>
      </c>
      <c r="O14" s="112">
        <v>20</v>
      </c>
      <c r="P14" s="112" t="s">
        <v>120</v>
      </c>
      <c r="V14" s="116" t="s">
        <v>64</v>
      </c>
      <c r="W14" s="113">
        <v>5.04</v>
      </c>
      <c r="Z14" s="112" t="s">
        <v>121</v>
      </c>
      <c r="AA14" s="112">
        <v>503016601242</v>
      </c>
    </row>
    <row r="15" spans="1:27" ht="25.5" hidden="1">
      <c r="A15" s="109">
        <v>2</v>
      </c>
      <c r="B15" s="110" t="s">
        <v>122</v>
      </c>
      <c r="C15" s="111" t="s">
        <v>123</v>
      </c>
      <c r="D15" s="118" t="s">
        <v>124</v>
      </c>
      <c r="E15" s="113">
        <v>0</v>
      </c>
      <c r="F15" s="112" t="s">
        <v>119</v>
      </c>
      <c r="H15" s="114">
        <f t="shared" si="0"/>
        <v>0</v>
      </c>
      <c r="J15" s="114">
        <f t="shared" si="1"/>
        <v>0</v>
      </c>
      <c r="M15" s="113">
        <v>0.408</v>
      </c>
      <c r="N15" s="113">
        <f>E15*M15</f>
        <v>0</v>
      </c>
      <c r="O15" s="112">
        <v>20</v>
      </c>
      <c r="P15" s="112" t="s">
        <v>120</v>
      </c>
      <c r="V15" s="116" t="s">
        <v>64</v>
      </c>
      <c r="W15" s="113">
        <v>35.055</v>
      </c>
      <c r="Z15" s="112" t="s">
        <v>121</v>
      </c>
      <c r="AA15" s="112">
        <v>503016602240</v>
      </c>
    </row>
    <row r="16" spans="1:27" ht="25.5" hidden="1">
      <c r="A16" s="109">
        <v>3</v>
      </c>
      <c r="B16" s="110" t="s">
        <v>122</v>
      </c>
      <c r="C16" s="111" t="s">
        <v>125</v>
      </c>
      <c r="D16" s="118" t="s">
        <v>126</v>
      </c>
      <c r="E16" s="113">
        <v>0</v>
      </c>
      <c r="F16" s="112" t="s">
        <v>119</v>
      </c>
      <c r="H16" s="114">
        <f t="shared" si="0"/>
        <v>0</v>
      </c>
      <c r="J16" s="114">
        <f t="shared" si="1"/>
        <v>0</v>
      </c>
      <c r="M16" s="113">
        <v>0.225</v>
      </c>
      <c r="N16" s="113">
        <f>E16*M16</f>
        <v>0</v>
      </c>
      <c r="O16" s="112">
        <v>20</v>
      </c>
      <c r="P16" s="112" t="s">
        <v>120</v>
      </c>
      <c r="V16" s="116" t="s">
        <v>64</v>
      </c>
      <c r="W16" s="113">
        <v>54.271</v>
      </c>
      <c r="Z16" s="112" t="s">
        <v>121</v>
      </c>
      <c r="AA16" s="112">
        <v>503026102240</v>
      </c>
    </row>
    <row r="17" spans="1:27" ht="12.75">
      <c r="A17" s="109">
        <v>1</v>
      </c>
      <c r="B17" s="110" t="s">
        <v>122</v>
      </c>
      <c r="C17" s="111" t="s">
        <v>127</v>
      </c>
      <c r="D17" s="118" t="s">
        <v>128</v>
      </c>
      <c r="E17" s="113">
        <v>30</v>
      </c>
      <c r="F17" s="112" t="s">
        <v>129</v>
      </c>
      <c r="H17" s="114">
        <f t="shared" si="0"/>
        <v>0</v>
      </c>
      <c r="J17" s="114">
        <f t="shared" si="1"/>
        <v>0</v>
      </c>
      <c r="M17" s="113">
        <v>0.23</v>
      </c>
      <c r="N17" s="113">
        <f>E17*M17</f>
        <v>6.9</v>
      </c>
      <c r="O17" s="112">
        <v>20</v>
      </c>
      <c r="P17" s="112" t="s">
        <v>120</v>
      </c>
      <c r="V17" s="116" t="s">
        <v>64</v>
      </c>
      <c r="W17" s="113">
        <v>1.362</v>
      </c>
      <c r="Z17" s="112" t="s">
        <v>121</v>
      </c>
      <c r="AA17" s="112">
        <v>503030401240</v>
      </c>
    </row>
    <row r="18" spans="1:27" ht="12.75">
      <c r="A18" s="109">
        <v>3</v>
      </c>
      <c r="B18" s="110" t="s">
        <v>122</v>
      </c>
      <c r="C18" s="111" t="s">
        <v>130</v>
      </c>
      <c r="D18" s="118" t="s">
        <v>131</v>
      </c>
      <c r="E18" s="113">
        <v>12</v>
      </c>
      <c r="F18" s="112" t="s">
        <v>129</v>
      </c>
      <c r="H18" s="114">
        <f t="shared" si="0"/>
        <v>0</v>
      </c>
      <c r="J18" s="114">
        <f t="shared" si="1"/>
        <v>0</v>
      </c>
      <c r="M18" s="113">
        <v>0.145</v>
      </c>
      <c r="N18" s="113">
        <f>E18*M18</f>
        <v>1.7399999999999998</v>
      </c>
      <c r="O18" s="112">
        <v>20</v>
      </c>
      <c r="P18" s="112" t="s">
        <v>120</v>
      </c>
      <c r="V18" s="116" t="s">
        <v>64</v>
      </c>
      <c r="W18" s="113">
        <v>26.467</v>
      </c>
      <c r="Z18" s="112" t="s">
        <v>121</v>
      </c>
      <c r="AA18" s="112">
        <v>503030402240</v>
      </c>
    </row>
    <row r="19" spans="1:27" ht="25.5">
      <c r="A19" s="109">
        <v>4</v>
      </c>
      <c r="B19" s="110" t="s">
        <v>132</v>
      </c>
      <c r="C19" s="111" t="s">
        <v>133</v>
      </c>
      <c r="D19" s="118" t="s">
        <v>270</v>
      </c>
      <c r="E19" s="113">
        <v>10.5</v>
      </c>
      <c r="F19" s="112" t="s">
        <v>134</v>
      </c>
      <c r="H19" s="114">
        <f t="shared" si="0"/>
        <v>0</v>
      </c>
      <c r="J19" s="114">
        <f t="shared" si="1"/>
        <v>0</v>
      </c>
      <c r="O19" s="112">
        <v>20</v>
      </c>
      <c r="P19" s="112" t="s">
        <v>120</v>
      </c>
      <c r="V19" s="116" t="s">
        <v>64</v>
      </c>
      <c r="W19" s="113">
        <v>57.519</v>
      </c>
      <c r="Z19" s="112" t="s">
        <v>135</v>
      </c>
      <c r="AA19" s="112">
        <v>102040002001</v>
      </c>
    </row>
    <row r="20" spans="1:27" ht="12.75">
      <c r="A20" s="109">
        <v>5</v>
      </c>
      <c r="B20" s="110" t="s">
        <v>132</v>
      </c>
      <c r="C20" s="111" t="s">
        <v>136</v>
      </c>
      <c r="D20" s="118" t="s">
        <v>137</v>
      </c>
      <c r="E20" s="113">
        <v>10.5</v>
      </c>
      <c r="F20" s="112" t="s">
        <v>134</v>
      </c>
      <c r="H20" s="114">
        <f t="shared" si="0"/>
        <v>0</v>
      </c>
      <c r="J20" s="114">
        <f t="shared" si="1"/>
        <v>0</v>
      </c>
      <c r="O20" s="112">
        <v>20</v>
      </c>
      <c r="P20" s="112" t="s">
        <v>120</v>
      </c>
      <c r="V20" s="116" t="s">
        <v>64</v>
      </c>
      <c r="W20" s="113">
        <v>3.638</v>
      </c>
      <c r="Z20" s="112" t="s">
        <v>135</v>
      </c>
      <c r="AA20" s="112">
        <v>102020002009</v>
      </c>
    </row>
    <row r="21" spans="1:27" ht="25.5" hidden="1">
      <c r="A21" s="109">
        <v>5</v>
      </c>
      <c r="B21" s="110" t="s">
        <v>122</v>
      </c>
      <c r="C21" s="111" t="s">
        <v>198</v>
      </c>
      <c r="D21" s="118" t="s">
        <v>262</v>
      </c>
      <c r="E21" s="113">
        <v>0</v>
      </c>
      <c r="F21" s="112" t="s">
        <v>134</v>
      </c>
      <c r="H21" s="114">
        <f t="shared" si="0"/>
        <v>0</v>
      </c>
      <c r="J21" s="114">
        <f t="shared" si="1"/>
        <v>0</v>
      </c>
      <c r="O21" s="112">
        <v>20</v>
      </c>
      <c r="P21" s="112" t="s">
        <v>120</v>
      </c>
      <c r="V21" s="116" t="s">
        <v>64</v>
      </c>
      <c r="W21" s="113">
        <v>12.697</v>
      </c>
      <c r="Z21" s="112" t="s">
        <v>135</v>
      </c>
      <c r="AA21" s="112">
        <v>103020102001</v>
      </c>
    </row>
    <row r="22" spans="1:27" ht="12.75" hidden="1">
      <c r="A22" s="109">
        <v>5</v>
      </c>
      <c r="B22" s="110" t="s">
        <v>122</v>
      </c>
      <c r="C22" s="111" t="s">
        <v>138</v>
      </c>
      <c r="D22" s="118" t="s">
        <v>139</v>
      </c>
      <c r="E22" s="113">
        <v>0</v>
      </c>
      <c r="F22" s="112" t="s">
        <v>134</v>
      </c>
      <c r="H22" s="114">
        <f t="shared" si="0"/>
        <v>0</v>
      </c>
      <c r="J22" s="114">
        <f t="shared" si="1"/>
        <v>0</v>
      </c>
      <c r="O22" s="112">
        <v>20</v>
      </c>
      <c r="P22" s="112" t="s">
        <v>120</v>
      </c>
      <c r="V22" s="116" t="s">
        <v>64</v>
      </c>
      <c r="W22" s="113">
        <v>0.534</v>
      </c>
      <c r="Z22" s="112" t="s">
        <v>135</v>
      </c>
      <c r="AA22" s="112">
        <v>103020102019</v>
      </c>
    </row>
    <row r="23" spans="1:27" ht="19.5" customHeight="1">
      <c r="A23" s="109">
        <v>6</v>
      </c>
      <c r="B23" s="110" t="s">
        <v>122</v>
      </c>
      <c r="C23" s="111" t="s">
        <v>268</v>
      </c>
      <c r="D23" s="118" t="s">
        <v>269</v>
      </c>
      <c r="E23" s="113">
        <v>10.5</v>
      </c>
      <c r="F23" s="112" t="s">
        <v>134</v>
      </c>
      <c r="H23" s="114">
        <f t="shared" si="0"/>
        <v>0</v>
      </c>
      <c r="J23" s="114">
        <f t="shared" si="1"/>
        <v>0</v>
      </c>
      <c r="O23" s="112">
        <v>20</v>
      </c>
      <c r="P23" s="112" t="s">
        <v>120</v>
      </c>
      <c r="V23" s="116" t="s">
        <v>64</v>
      </c>
      <c r="W23" s="113">
        <v>5.162</v>
      </c>
      <c r="Z23" s="112" t="s">
        <v>140</v>
      </c>
      <c r="AA23" s="112">
        <v>106020301002</v>
      </c>
    </row>
    <row r="24" spans="1:27" ht="12.75">
      <c r="A24" s="109">
        <v>7</v>
      </c>
      <c r="B24" s="110" t="s">
        <v>122</v>
      </c>
      <c r="C24" s="111" t="s">
        <v>141</v>
      </c>
      <c r="D24" s="118" t="s">
        <v>142</v>
      </c>
      <c r="E24" s="113">
        <v>10.5</v>
      </c>
      <c r="F24" s="112" t="s">
        <v>134</v>
      </c>
      <c r="H24" s="114">
        <f t="shared" si="0"/>
        <v>0</v>
      </c>
      <c r="J24" s="114">
        <f t="shared" si="1"/>
        <v>0</v>
      </c>
      <c r="O24" s="112">
        <v>20</v>
      </c>
      <c r="P24" s="112" t="s">
        <v>120</v>
      </c>
      <c r="V24" s="116" t="s">
        <v>64</v>
      </c>
      <c r="W24" s="113">
        <v>281.565</v>
      </c>
      <c r="Z24" s="112" t="s">
        <v>135</v>
      </c>
      <c r="AA24" s="112">
        <v>106070007002</v>
      </c>
    </row>
    <row r="25" spans="1:27" ht="12.75">
      <c r="A25" s="109">
        <v>8</v>
      </c>
      <c r="B25" s="110" t="s">
        <v>122</v>
      </c>
      <c r="C25" s="111" t="s">
        <v>143</v>
      </c>
      <c r="D25" s="118" t="s">
        <v>144</v>
      </c>
      <c r="E25" s="113">
        <v>10.5</v>
      </c>
      <c r="F25" s="112" t="s">
        <v>134</v>
      </c>
      <c r="H25" s="114">
        <f>ROUND(E25*G25,2)</f>
        <v>0</v>
      </c>
      <c r="J25" s="114">
        <f>ROUND(E25*G25,2)</f>
        <v>0</v>
      </c>
      <c r="O25" s="112">
        <v>20</v>
      </c>
      <c r="P25" s="112" t="s">
        <v>120</v>
      </c>
      <c r="V25" s="116" t="s">
        <v>64</v>
      </c>
      <c r="W25" s="113">
        <v>4.223</v>
      </c>
      <c r="Z25" s="112" t="s">
        <v>140</v>
      </c>
      <c r="AA25" s="112">
        <v>104010007001</v>
      </c>
    </row>
    <row r="26" spans="1:27" ht="25.5" hidden="1">
      <c r="A26" s="109">
        <v>15</v>
      </c>
      <c r="B26" s="110" t="s">
        <v>122</v>
      </c>
      <c r="C26" s="111" t="s">
        <v>199</v>
      </c>
      <c r="D26" s="118" t="s">
        <v>200</v>
      </c>
      <c r="E26" s="113">
        <v>0</v>
      </c>
      <c r="F26" s="112" t="s">
        <v>134</v>
      </c>
      <c r="H26" s="114">
        <f>ROUND(E26*G26,2)</f>
        <v>0</v>
      </c>
      <c r="J26" s="114">
        <f>ROUND(E26*G26,2)</f>
        <v>0</v>
      </c>
      <c r="O26" s="112">
        <v>20</v>
      </c>
      <c r="P26" s="112" t="s">
        <v>120</v>
      </c>
      <c r="V26" s="116" t="s">
        <v>64</v>
      </c>
      <c r="W26" s="113">
        <v>4.223</v>
      </c>
      <c r="Z26" s="112" t="s">
        <v>140</v>
      </c>
      <c r="AA26" s="112">
        <v>104010007001</v>
      </c>
    </row>
    <row r="27" spans="1:27" ht="12.75" hidden="1">
      <c r="A27" s="109">
        <v>15</v>
      </c>
      <c r="B27" s="110" t="s">
        <v>122</v>
      </c>
      <c r="C27" s="111" t="s">
        <v>201</v>
      </c>
      <c r="D27" s="118" t="s">
        <v>202</v>
      </c>
      <c r="E27" s="113">
        <v>0</v>
      </c>
      <c r="F27" s="112" t="s">
        <v>134</v>
      </c>
      <c r="H27" s="114">
        <v>0</v>
      </c>
      <c r="I27" s="114">
        <f>SUM(E27*G27)</f>
        <v>0</v>
      </c>
      <c r="J27" s="114">
        <f t="shared" si="1"/>
        <v>0</v>
      </c>
      <c r="K27" s="115">
        <v>1.8</v>
      </c>
      <c r="L27" s="115">
        <f>SUM(E27*K27)</f>
        <v>0</v>
      </c>
      <c r="O27" s="112">
        <v>20</v>
      </c>
      <c r="P27" s="112" t="s">
        <v>120</v>
      </c>
      <c r="V27" s="116" t="s">
        <v>64</v>
      </c>
      <c r="W27" s="113">
        <v>4.223</v>
      </c>
      <c r="Z27" s="112" t="s">
        <v>140</v>
      </c>
      <c r="AA27" s="112">
        <v>104010007001</v>
      </c>
    </row>
    <row r="28" spans="1:27" ht="12.75" hidden="1">
      <c r="A28" s="109">
        <v>16</v>
      </c>
      <c r="B28" s="110" t="s">
        <v>132</v>
      </c>
      <c r="C28" s="111" t="s">
        <v>145</v>
      </c>
      <c r="D28" s="118" t="s">
        <v>146</v>
      </c>
      <c r="E28" s="113">
        <v>0</v>
      </c>
      <c r="F28" s="112" t="s">
        <v>134</v>
      </c>
      <c r="H28" s="114">
        <f t="shared" si="0"/>
        <v>0</v>
      </c>
      <c r="J28" s="114">
        <f t="shared" si="1"/>
        <v>0</v>
      </c>
      <c r="O28" s="112">
        <v>20</v>
      </c>
      <c r="P28" s="112" t="s">
        <v>120</v>
      </c>
      <c r="V28" s="116" t="s">
        <v>64</v>
      </c>
      <c r="W28" s="113">
        <v>73.956</v>
      </c>
      <c r="Z28" s="112" t="s">
        <v>135</v>
      </c>
      <c r="AA28" s="112">
        <v>104050107001</v>
      </c>
    </row>
    <row r="29" spans="1:27" ht="12.75" hidden="1">
      <c r="A29" s="109">
        <v>17</v>
      </c>
      <c r="B29" s="110" t="s">
        <v>147</v>
      </c>
      <c r="C29" s="111" t="s">
        <v>201</v>
      </c>
      <c r="D29" s="118" t="s">
        <v>203</v>
      </c>
      <c r="E29" s="113">
        <v>0</v>
      </c>
      <c r="F29" s="112" t="s">
        <v>134</v>
      </c>
      <c r="I29" s="114">
        <f>ROUND(E29*G29,2)</f>
        <v>0</v>
      </c>
      <c r="J29" s="114">
        <f t="shared" si="1"/>
        <v>0</v>
      </c>
      <c r="K29" s="115">
        <v>1.7</v>
      </c>
      <c r="L29" s="115">
        <f>E29*K29</f>
        <v>0</v>
      </c>
      <c r="O29" s="112">
        <v>20</v>
      </c>
      <c r="P29" s="112" t="s">
        <v>120</v>
      </c>
      <c r="V29" s="116" t="s">
        <v>64</v>
      </c>
      <c r="Z29" s="112" t="s">
        <v>149</v>
      </c>
      <c r="AA29" s="112" t="s">
        <v>120</v>
      </c>
    </row>
    <row r="30" spans="1:27" ht="25.5" hidden="1">
      <c r="A30" s="109">
        <v>6</v>
      </c>
      <c r="B30" s="110" t="s">
        <v>246</v>
      </c>
      <c r="C30" s="111" t="s">
        <v>247</v>
      </c>
      <c r="D30" s="118" t="s">
        <v>248</v>
      </c>
      <c r="E30" s="113">
        <v>0</v>
      </c>
      <c r="F30" s="112" t="s">
        <v>119</v>
      </c>
      <c r="H30" s="114">
        <f>ROUND(E30*G30,2)</f>
        <v>0</v>
      </c>
      <c r="J30" s="114">
        <f>ROUND(E30*G30,2)</f>
        <v>0</v>
      </c>
      <c r="O30" s="112">
        <v>20</v>
      </c>
      <c r="P30" s="112" t="s">
        <v>120</v>
      </c>
      <c r="V30" s="116" t="s">
        <v>64</v>
      </c>
      <c r="Z30" s="112" t="s">
        <v>140</v>
      </c>
      <c r="AA30" s="112">
        <v>104010007001</v>
      </c>
    </row>
    <row r="31" spans="1:27" ht="12.75" hidden="1">
      <c r="A31" s="109">
        <v>7</v>
      </c>
      <c r="B31" s="110" t="s">
        <v>147</v>
      </c>
      <c r="C31" s="111" t="s">
        <v>249</v>
      </c>
      <c r="D31" s="118" t="s">
        <v>250</v>
      </c>
      <c r="E31" s="113">
        <v>0</v>
      </c>
      <c r="F31" s="112" t="s">
        <v>251</v>
      </c>
      <c r="H31" s="114">
        <v>0</v>
      </c>
      <c r="I31" s="114">
        <f>SUM(E31*G31)</f>
        <v>0</v>
      </c>
      <c r="J31" s="114">
        <f>ROUND(E31*G31,2)</f>
        <v>0</v>
      </c>
      <c r="O31" s="112">
        <v>20</v>
      </c>
      <c r="P31" s="112" t="s">
        <v>120</v>
      </c>
      <c r="V31" s="116" t="s">
        <v>64</v>
      </c>
      <c r="Z31" s="112" t="s">
        <v>140</v>
      </c>
      <c r="AA31" s="112">
        <v>104010007001</v>
      </c>
    </row>
    <row r="32" spans="1:27" ht="12.75" hidden="1">
      <c r="A32" s="109">
        <v>8</v>
      </c>
      <c r="B32" s="110" t="s">
        <v>132</v>
      </c>
      <c r="C32" s="111" t="s">
        <v>252</v>
      </c>
      <c r="D32" s="118" t="s">
        <v>253</v>
      </c>
      <c r="E32" s="113">
        <v>0</v>
      </c>
      <c r="F32" s="112" t="s">
        <v>119</v>
      </c>
      <c r="H32" s="114">
        <f>ROUND(E32*G32,2)</f>
        <v>0</v>
      </c>
      <c r="J32" s="114">
        <f>ROUND(E32*G32,2)</f>
        <v>0</v>
      </c>
      <c r="O32" s="112">
        <v>20</v>
      </c>
      <c r="P32" s="112" t="s">
        <v>120</v>
      </c>
      <c r="V32" s="116" t="s">
        <v>64</v>
      </c>
      <c r="Z32" s="112" t="s">
        <v>140</v>
      </c>
      <c r="AA32" s="112">
        <v>104010007001</v>
      </c>
    </row>
    <row r="33" spans="1:27" ht="12.75" hidden="1">
      <c r="A33" s="109">
        <v>9</v>
      </c>
      <c r="B33" s="110" t="s">
        <v>246</v>
      </c>
      <c r="C33" s="111" t="s">
        <v>254</v>
      </c>
      <c r="D33" s="118" t="s">
        <v>255</v>
      </c>
      <c r="E33" s="113">
        <v>0</v>
      </c>
      <c r="F33" s="112" t="s">
        <v>119</v>
      </c>
      <c r="H33" s="114">
        <f>ROUND(E33*G33,2)</f>
        <v>0</v>
      </c>
      <c r="J33" s="114">
        <f>ROUND(E33*G33,2)</f>
        <v>0</v>
      </c>
      <c r="O33" s="112">
        <v>20</v>
      </c>
      <c r="P33" s="112" t="s">
        <v>120</v>
      </c>
      <c r="V33" s="116" t="s">
        <v>64</v>
      </c>
      <c r="Z33" s="112" t="s">
        <v>140</v>
      </c>
      <c r="AA33" s="112">
        <v>104010007001</v>
      </c>
    </row>
    <row r="35" spans="4:23" ht="12.75">
      <c r="D35" s="129" t="s">
        <v>150</v>
      </c>
      <c r="E35" s="130">
        <f>SUM(H35++I35)</f>
        <v>0</v>
      </c>
      <c r="H35" s="130">
        <f>SUM(H17:H25)</f>
        <v>0</v>
      </c>
      <c r="I35" s="130">
        <f>SUM(I14:I33)</f>
        <v>0</v>
      </c>
      <c r="J35" s="130">
        <f>SUM(J12:J29)</f>
        <v>0</v>
      </c>
      <c r="L35" s="131">
        <f>SUM(L12:L29)</f>
        <v>0</v>
      </c>
      <c r="N35" s="132">
        <f>SUM(N14:N34)</f>
        <v>8.64</v>
      </c>
      <c r="W35" s="113">
        <f>SUM(W12:W29)</f>
        <v>569.9350000000001</v>
      </c>
    </row>
    <row r="37" ht="12.75" hidden="1">
      <c r="B37" s="111" t="s">
        <v>151</v>
      </c>
    </row>
    <row r="38" spans="1:27" ht="12.75" hidden="1">
      <c r="A38" s="109">
        <v>19</v>
      </c>
      <c r="B38" s="110" t="s">
        <v>152</v>
      </c>
      <c r="C38" s="111" t="s">
        <v>204</v>
      </c>
      <c r="D38" s="118" t="s">
        <v>205</v>
      </c>
      <c r="E38" s="113">
        <v>0</v>
      </c>
      <c r="F38" s="112" t="s">
        <v>206</v>
      </c>
      <c r="H38" s="114">
        <f>ROUND(E38*G38,2)</f>
        <v>0</v>
      </c>
      <c r="J38" s="114">
        <f>ROUND(E38*G38,2)</f>
        <v>0</v>
      </c>
      <c r="K38" s="115">
        <v>1.8</v>
      </c>
      <c r="L38" s="115">
        <f>E38*K38</f>
        <v>0</v>
      </c>
      <c r="O38" s="112">
        <v>20</v>
      </c>
      <c r="P38" s="112" t="s">
        <v>120</v>
      </c>
      <c r="V38" s="116" t="s">
        <v>64</v>
      </c>
      <c r="W38" s="113">
        <v>21.948</v>
      </c>
      <c r="Z38" s="112" t="s">
        <v>153</v>
      </c>
      <c r="AA38" s="112">
        <v>3220010202003</v>
      </c>
    </row>
    <row r="39" spans="1:27" ht="12.75" hidden="1">
      <c r="A39" s="109">
        <v>10</v>
      </c>
      <c r="B39" s="110" t="s">
        <v>116</v>
      </c>
      <c r="C39" s="111" t="s">
        <v>271</v>
      </c>
      <c r="D39" s="118" t="s">
        <v>272</v>
      </c>
      <c r="E39" s="113">
        <v>0</v>
      </c>
      <c r="F39" s="112" t="s">
        <v>119</v>
      </c>
      <c r="H39" s="114">
        <f>ROUND(E39*G39,2)</f>
        <v>0</v>
      </c>
      <c r="J39" s="114">
        <f>ROUND(E39*G39,2)</f>
        <v>0</v>
      </c>
      <c r="K39" s="115">
        <v>0.33837</v>
      </c>
      <c r="L39" s="115">
        <f>E39*K39</f>
        <v>0</v>
      </c>
      <c r="O39" s="112">
        <v>20</v>
      </c>
      <c r="P39" s="112" t="s">
        <v>120</v>
      </c>
      <c r="V39" s="116" t="s">
        <v>64</v>
      </c>
      <c r="W39" s="113">
        <v>46.056</v>
      </c>
      <c r="Z39" s="112" t="s">
        <v>156</v>
      </c>
      <c r="AA39" s="112">
        <v>220305390</v>
      </c>
    </row>
    <row r="40" spans="4:23" ht="12.75" hidden="1">
      <c r="D40" s="129" t="s">
        <v>154</v>
      </c>
      <c r="E40" s="130">
        <f>J40</f>
        <v>0</v>
      </c>
      <c r="H40" s="130">
        <f>SUM(H37:H39)</f>
        <v>0</v>
      </c>
      <c r="I40" s="130">
        <f>SUM(I37:I39)</f>
        <v>0</v>
      </c>
      <c r="J40" s="130">
        <f>SUM(J37:J39)</f>
        <v>0</v>
      </c>
      <c r="L40" s="131">
        <f>SUM(L37:L39)</f>
        <v>0</v>
      </c>
      <c r="N40" s="132">
        <f>SUM(N37:N39)</f>
        <v>0</v>
      </c>
      <c r="W40" s="113">
        <f>SUM(W37:W39)</f>
        <v>68.00399999999999</v>
      </c>
    </row>
    <row r="42" ht="12.75">
      <c r="B42" s="111" t="s">
        <v>155</v>
      </c>
    </row>
    <row r="43" spans="1:27" ht="25.5" hidden="1">
      <c r="A43" s="109">
        <v>21</v>
      </c>
      <c r="B43" s="110" t="s">
        <v>116</v>
      </c>
      <c r="C43" s="111" t="s">
        <v>157</v>
      </c>
      <c r="D43" s="118" t="s">
        <v>158</v>
      </c>
      <c r="E43" s="113">
        <v>0</v>
      </c>
      <c r="F43" s="112" t="s">
        <v>119</v>
      </c>
      <c r="H43" s="114">
        <f aca="true" t="shared" si="2" ref="H43:H50">ROUND(E43*G43,2)</f>
        <v>0</v>
      </c>
      <c r="J43" s="114">
        <f aca="true" t="shared" si="3" ref="J43:J50">ROUND(E43*G43,2)</f>
        <v>0</v>
      </c>
      <c r="K43" s="115">
        <v>0.36834</v>
      </c>
      <c r="L43" s="115">
        <f aca="true" t="shared" si="4" ref="L43:L50">E43*K43</f>
        <v>0</v>
      </c>
      <c r="O43" s="112">
        <v>20</v>
      </c>
      <c r="P43" s="112" t="s">
        <v>120</v>
      </c>
      <c r="V43" s="116" t="s">
        <v>64</v>
      </c>
      <c r="W43" s="113">
        <v>46.842</v>
      </c>
      <c r="Z43" s="112" t="s">
        <v>156</v>
      </c>
      <c r="AA43" s="112">
        <v>2201010601005</v>
      </c>
    </row>
    <row r="44" spans="1:27" ht="12.75">
      <c r="A44" s="109">
        <v>9</v>
      </c>
      <c r="B44" s="110" t="s">
        <v>116</v>
      </c>
      <c r="C44" s="111" t="s">
        <v>159</v>
      </c>
      <c r="D44" s="118" t="s">
        <v>281</v>
      </c>
      <c r="E44" s="113">
        <v>3.8</v>
      </c>
      <c r="F44" s="112" t="s">
        <v>119</v>
      </c>
      <c r="H44" s="114">
        <f t="shared" si="2"/>
        <v>0</v>
      </c>
      <c r="J44" s="114">
        <f t="shared" si="3"/>
        <v>0</v>
      </c>
      <c r="K44" s="115">
        <v>0.46166</v>
      </c>
      <c r="L44" s="115">
        <f t="shared" si="4"/>
        <v>1.754308</v>
      </c>
      <c r="O44" s="112">
        <v>20</v>
      </c>
      <c r="P44" s="112" t="s">
        <v>120</v>
      </c>
      <c r="V44" s="116" t="s">
        <v>64</v>
      </c>
      <c r="W44" s="113">
        <v>31.77</v>
      </c>
      <c r="Z44" s="112" t="s">
        <v>156</v>
      </c>
      <c r="AA44" s="112">
        <v>2201010400025</v>
      </c>
    </row>
    <row r="45" spans="1:27" ht="38.25">
      <c r="A45" s="109">
        <v>10</v>
      </c>
      <c r="B45" s="110" t="s">
        <v>116</v>
      </c>
      <c r="C45" s="111" t="s">
        <v>286</v>
      </c>
      <c r="D45" s="118" t="s">
        <v>287</v>
      </c>
      <c r="E45" s="113">
        <v>2385</v>
      </c>
      <c r="F45" s="112" t="s">
        <v>119</v>
      </c>
      <c r="H45" s="114">
        <f t="shared" si="2"/>
        <v>0</v>
      </c>
      <c r="J45" s="114">
        <f t="shared" si="3"/>
        <v>0</v>
      </c>
      <c r="K45" s="115">
        <v>0.07678</v>
      </c>
      <c r="L45" s="115">
        <f t="shared" si="4"/>
        <v>183.12030000000001</v>
      </c>
      <c r="O45" s="112">
        <v>20</v>
      </c>
      <c r="P45" s="112" t="s">
        <v>120</v>
      </c>
      <c r="V45" s="116" t="s">
        <v>64</v>
      </c>
      <c r="W45" s="113">
        <v>55.209</v>
      </c>
      <c r="Z45" s="112" t="s">
        <v>156</v>
      </c>
      <c r="AA45" s="112">
        <v>220305390</v>
      </c>
    </row>
    <row r="46" spans="1:27" ht="25.5" hidden="1">
      <c r="A46" s="109">
        <v>24</v>
      </c>
      <c r="B46" s="110" t="s">
        <v>116</v>
      </c>
      <c r="C46" s="111" t="s">
        <v>160</v>
      </c>
      <c r="D46" s="118" t="s">
        <v>161</v>
      </c>
      <c r="E46" s="113">
        <v>0</v>
      </c>
      <c r="F46" s="112" t="s">
        <v>119</v>
      </c>
      <c r="H46" s="114">
        <f t="shared" si="2"/>
        <v>0</v>
      </c>
      <c r="J46" s="114">
        <f t="shared" si="3"/>
        <v>0</v>
      </c>
      <c r="K46" s="115">
        <v>0.30361</v>
      </c>
      <c r="L46" s="115">
        <f t="shared" si="4"/>
        <v>0</v>
      </c>
      <c r="O46" s="112">
        <v>20</v>
      </c>
      <c r="P46" s="112" t="s">
        <v>120</v>
      </c>
      <c r="V46" s="116" t="s">
        <v>64</v>
      </c>
      <c r="W46" s="113">
        <v>4.202</v>
      </c>
      <c r="Z46" s="112" t="s">
        <v>162</v>
      </c>
      <c r="AA46" s="112">
        <v>2201020200004</v>
      </c>
    </row>
    <row r="47" spans="1:27" ht="25.5" hidden="1">
      <c r="A47" s="109">
        <v>25</v>
      </c>
      <c r="B47" s="110" t="s">
        <v>116</v>
      </c>
      <c r="C47" s="111" t="s">
        <v>163</v>
      </c>
      <c r="D47" s="118" t="s">
        <v>164</v>
      </c>
      <c r="E47" s="113">
        <v>0</v>
      </c>
      <c r="F47" s="112" t="s">
        <v>119</v>
      </c>
      <c r="H47" s="114">
        <f t="shared" si="2"/>
        <v>0</v>
      </c>
      <c r="J47" s="114">
        <f t="shared" si="3"/>
        <v>0</v>
      </c>
      <c r="K47" s="115">
        <v>0.00071</v>
      </c>
      <c r="L47" s="115">
        <f t="shared" si="4"/>
        <v>0</v>
      </c>
      <c r="O47" s="112">
        <v>20</v>
      </c>
      <c r="P47" s="112" t="s">
        <v>120</v>
      </c>
      <c r="V47" s="116" t="s">
        <v>64</v>
      </c>
      <c r="W47" s="113">
        <v>1.802</v>
      </c>
      <c r="Z47" s="112" t="s">
        <v>162</v>
      </c>
      <c r="AA47" s="112">
        <v>2203033003001</v>
      </c>
    </row>
    <row r="48" spans="1:27" ht="25.5">
      <c r="A48" s="109">
        <v>11</v>
      </c>
      <c r="B48" s="110" t="s">
        <v>116</v>
      </c>
      <c r="C48" s="111" t="s">
        <v>163</v>
      </c>
      <c r="D48" s="118" t="s">
        <v>164</v>
      </c>
      <c r="E48" s="113">
        <v>2385</v>
      </c>
      <c r="F48" s="112" t="s">
        <v>119</v>
      </c>
      <c r="H48" s="114">
        <f>ROUND(E48*G48,2)</f>
        <v>0</v>
      </c>
      <c r="J48" s="114">
        <f>ROUND(E48*G48,2)</f>
        <v>0</v>
      </c>
      <c r="K48" s="115">
        <v>0.00071</v>
      </c>
      <c r="L48" s="115">
        <f>E48*K48</f>
        <v>1.6933500000000001</v>
      </c>
      <c r="O48" s="112">
        <v>20</v>
      </c>
      <c r="P48" s="112" t="s">
        <v>120</v>
      </c>
      <c r="V48" s="116" t="s">
        <v>64</v>
      </c>
      <c r="W48" s="113">
        <v>7.056</v>
      </c>
      <c r="Z48" s="112" t="s">
        <v>162</v>
      </c>
      <c r="AA48" s="112">
        <v>2203033003001</v>
      </c>
    </row>
    <row r="49" spans="1:27" ht="25.5" hidden="1">
      <c r="A49" s="109">
        <v>26</v>
      </c>
      <c r="B49" s="110" t="s">
        <v>116</v>
      </c>
      <c r="C49" s="111" t="s">
        <v>163</v>
      </c>
      <c r="D49" s="118" t="s">
        <v>164</v>
      </c>
      <c r="E49" s="113">
        <v>0</v>
      </c>
      <c r="F49" s="112" t="s">
        <v>119</v>
      </c>
      <c r="H49" s="114">
        <f t="shared" si="2"/>
        <v>0</v>
      </c>
      <c r="J49" s="114">
        <f t="shared" si="3"/>
        <v>0</v>
      </c>
      <c r="K49" s="115">
        <v>0.00071</v>
      </c>
      <c r="L49" s="115">
        <f t="shared" si="4"/>
        <v>0</v>
      </c>
      <c r="O49" s="112">
        <v>20</v>
      </c>
      <c r="P49" s="112" t="s">
        <v>120</v>
      </c>
      <c r="V49" s="116" t="s">
        <v>64</v>
      </c>
      <c r="W49" s="113">
        <v>7.056</v>
      </c>
      <c r="Z49" s="112" t="s">
        <v>162</v>
      </c>
      <c r="AA49" s="112">
        <v>2203033003001</v>
      </c>
    </row>
    <row r="50" spans="1:27" ht="25.5">
      <c r="A50" s="109">
        <v>12</v>
      </c>
      <c r="B50" s="110" t="s">
        <v>116</v>
      </c>
      <c r="C50" s="111" t="s">
        <v>165</v>
      </c>
      <c r="D50" s="118" t="s">
        <v>273</v>
      </c>
      <c r="E50" s="113">
        <v>2385</v>
      </c>
      <c r="F50" s="112" t="s">
        <v>119</v>
      </c>
      <c r="H50" s="114">
        <f t="shared" si="2"/>
        <v>0</v>
      </c>
      <c r="J50" s="114">
        <f t="shared" si="3"/>
        <v>0</v>
      </c>
      <c r="K50" s="115">
        <v>0.1037</v>
      </c>
      <c r="L50" s="115">
        <f t="shared" si="4"/>
        <v>247.3245</v>
      </c>
      <c r="O50" s="112">
        <v>20</v>
      </c>
      <c r="P50" s="112" t="s">
        <v>120</v>
      </c>
      <c r="V50" s="116" t="s">
        <v>64</v>
      </c>
      <c r="W50" s="113">
        <v>130.536</v>
      </c>
      <c r="Z50" s="112" t="s">
        <v>162</v>
      </c>
      <c r="AA50" s="112" t="s">
        <v>120</v>
      </c>
    </row>
    <row r="51" spans="4:23" ht="12.75">
      <c r="D51" s="129" t="s">
        <v>166</v>
      </c>
      <c r="E51" s="130">
        <f>SUM(H51+I51)</f>
        <v>0</v>
      </c>
      <c r="H51" s="130">
        <f>SUM(H43:H50)</f>
        <v>0</v>
      </c>
      <c r="I51" s="130">
        <f>SUM(I44:I50)</f>
        <v>0</v>
      </c>
      <c r="J51" s="130">
        <f>SUM(J42:J50)</f>
        <v>0</v>
      </c>
      <c r="L51" s="131">
        <f>SUM(L42:L50)</f>
        <v>433.89245800000003</v>
      </c>
      <c r="N51" s="132">
        <f>SUM(N42:N50)</f>
        <v>0</v>
      </c>
      <c r="W51" s="113">
        <f>SUM(W42:W50)</f>
        <v>284.473</v>
      </c>
    </row>
    <row r="53" ht="12.75">
      <c r="B53" s="111" t="s">
        <v>167</v>
      </c>
    </row>
    <row r="54" spans="1:27" ht="25.5" hidden="1">
      <c r="A54" s="109">
        <v>30</v>
      </c>
      <c r="B54" s="110" t="s">
        <v>168</v>
      </c>
      <c r="C54" s="111" t="s">
        <v>169</v>
      </c>
      <c r="D54" s="118" t="s">
        <v>170</v>
      </c>
      <c r="E54" s="113">
        <v>0</v>
      </c>
      <c r="F54" s="112" t="s">
        <v>129</v>
      </c>
      <c r="H54" s="114">
        <f>ROUND(E54*G54,2)</f>
        <v>0</v>
      </c>
      <c r="J54" s="114">
        <f>ROUND(E54*G54,2)</f>
        <v>0</v>
      </c>
      <c r="K54" s="115">
        <v>1E-05</v>
      </c>
      <c r="L54" s="115">
        <f>E54*K54</f>
        <v>0</v>
      </c>
      <c r="O54" s="112">
        <v>20</v>
      </c>
      <c r="P54" s="112" t="s">
        <v>120</v>
      </c>
      <c r="V54" s="116" t="s">
        <v>64</v>
      </c>
      <c r="W54" s="113">
        <v>4.06</v>
      </c>
      <c r="Z54" s="112" t="s">
        <v>171</v>
      </c>
      <c r="AA54" s="112">
        <v>2703042203011</v>
      </c>
    </row>
    <row r="55" spans="1:27" ht="25.5" hidden="1">
      <c r="A55" s="109">
        <v>31</v>
      </c>
      <c r="B55" s="110" t="s">
        <v>147</v>
      </c>
      <c r="C55" s="111" t="s">
        <v>172</v>
      </c>
      <c r="D55" s="118" t="s">
        <v>173</v>
      </c>
      <c r="E55" s="113">
        <v>0</v>
      </c>
      <c r="F55" s="112" t="s">
        <v>174</v>
      </c>
      <c r="I55" s="114">
        <f>ROUND(E55*G55,2)</f>
        <v>0</v>
      </c>
      <c r="J55" s="114">
        <f>ROUND(E55*G55,2)</f>
        <v>0</v>
      </c>
      <c r="K55" s="115">
        <v>0.06333</v>
      </c>
      <c r="L55" s="115">
        <f>E55*K55</f>
        <v>0</v>
      </c>
      <c r="O55" s="112">
        <v>20</v>
      </c>
      <c r="P55" s="112" t="s">
        <v>120</v>
      </c>
      <c r="V55" s="116" t="s">
        <v>64</v>
      </c>
      <c r="Z55" s="112" t="s">
        <v>175</v>
      </c>
      <c r="AA55" s="112">
        <v>177560</v>
      </c>
    </row>
    <row r="56" spans="1:27" ht="38.25" hidden="1">
      <c r="A56" s="109">
        <v>2</v>
      </c>
      <c r="B56" s="110" t="s">
        <v>168</v>
      </c>
      <c r="C56" s="111" t="s">
        <v>207</v>
      </c>
      <c r="D56" s="118" t="s">
        <v>208</v>
      </c>
      <c r="E56" s="113">
        <v>0</v>
      </c>
      <c r="F56" s="112" t="s">
        <v>129</v>
      </c>
      <c r="H56" s="114">
        <f>ROUND(E56*G56,2)</f>
        <v>0</v>
      </c>
      <c r="J56" s="114">
        <f aca="true" t="shared" si="5" ref="J56:J71">ROUND(E56*G56,2)</f>
        <v>0</v>
      </c>
      <c r="O56" s="112">
        <v>20</v>
      </c>
      <c r="P56" s="112" t="s">
        <v>120</v>
      </c>
      <c r="V56" s="116" t="s">
        <v>64</v>
      </c>
      <c r="Z56" s="112" t="s">
        <v>171</v>
      </c>
      <c r="AA56" s="112">
        <v>2703042201001</v>
      </c>
    </row>
    <row r="57" spans="1:27" ht="12.75" hidden="1">
      <c r="A57" s="109">
        <v>3</v>
      </c>
      <c r="B57" s="110" t="s">
        <v>147</v>
      </c>
      <c r="C57" s="111" t="s">
        <v>209</v>
      </c>
      <c r="D57" s="118" t="s">
        <v>210</v>
      </c>
      <c r="E57" s="113">
        <v>0</v>
      </c>
      <c r="F57" s="112" t="s">
        <v>174</v>
      </c>
      <c r="I57" s="114">
        <f>ROUND(E57*G57,2)</f>
        <v>0</v>
      </c>
      <c r="J57" s="114">
        <f t="shared" si="5"/>
        <v>0</v>
      </c>
      <c r="K57" s="115">
        <v>0.01081</v>
      </c>
      <c r="L57" s="115">
        <f>E57*K57</f>
        <v>0</v>
      </c>
      <c r="O57" s="112">
        <v>20</v>
      </c>
      <c r="P57" s="112" t="s">
        <v>120</v>
      </c>
      <c r="V57" s="116" t="s">
        <v>64</v>
      </c>
      <c r="Z57" s="112" t="s">
        <v>175</v>
      </c>
      <c r="AA57" s="112" t="s">
        <v>120</v>
      </c>
    </row>
    <row r="58" spans="1:27" ht="38.25" hidden="1">
      <c r="A58" s="109">
        <v>4</v>
      </c>
      <c r="B58" s="110" t="s">
        <v>168</v>
      </c>
      <c r="C58" s="111" t="s">
        <v>211</v>
      </c>
      <c r="D58" s="118" t="s">
        <v>212</v>
      </c>
      <c r="E58" s="113">
        <v>0</v>
      </c>
      <c r="F58" s="112" t="s">
        <v>174</v>
      </c>
      <c r="H58" s="114">
        <f>ROUND(E58*G58,2)</f>
        <v>0</v>
      </c>
      <c r="J58" s="114">
        <f t="shared" si="5"/>
        <v>0</v>
      </c>
      <c r="K58" s="115">
        <v>3E-05</v>
      </c>
      <c r="L58" s="115">
        <f>E58*K58</f>
        <v>0</v>
      </c>
      <c r="O58" s="112">
        <v>20</v>
      </c>
      <c r="P58" s="112" t="s">
        <v>120</v>
      </c>
      <c r="V58" s="116" t="s">
        <v>64</v>
      </c>
      <c r="Z58" s="112" t="s">
        <v>213</v>
      </c>
      <c r="AA58" s="112" t="s">
        <v>120</v>
      </c>
    </row>
    <row r="59" spans="1:27" ht="25.5" hidden="1">
      <c r="A59" s="109">
        <v>5</v>
      </c>
      <c r="B59" s="110" t="s">
        <v>147</v>
      </c>
      <c r="C59" s="111" t="s">
        <v>214</v>
      </c>
      <c r="D59" s="118" t="s">
        <v>215</v>
      </c>
      <c r="E59" s="113">
        <v>0</v>
      </c>
      <c r="F59" s="112" t="s">
        <v>174</v>
      </c>
      <c r="I59" s="114">
        <f>ROUND(E59*G59,2)</f>
        <v>0</v>
      </c>
      <c r="J59" s="114">
        <f t="shared" si="5"/>
        <v>0</v>
      </c>
      <c r="K59" s="115">
        <v>0.00879</v>
      </c>
      <c r="L59" s="115">
        <f>E59*K59</f>
        <v>0</v>
      </c>
      <c r="O59" s="112">
        <v>20</v>
      </c>
      <c r="P59" s="112" t="s">
        <v>120</v>
      </c>
      <c r="V59" s="116" t="s">
        <v>64</v>
      </c>
      <c r="Z59" s="112" t="s">
        <v>175</v>
      </c>
      <c r="AA59" s="112">
        <v>175503</v>
      </c>
    </row>
    <row r="60" spans="1:27" ht="12.75" hidden="1">
      <c r="A60" s="109">
        <v>6</v>
      </c>
      <c r="B60" s="110" t="s">
        <v>147</v>
      </c>
      <c r="C60" s="111" t="s">
        <v>216</v>
      </c>
      <c r="D60" s="118" t="s">
        <v>217</v>
      </c>
      <c r="E60" s="113">
        <v>0</v>
      </c>
      <c r="F60" s="112" t="s">
        <v>174</v>
      </c>
      <c r="I60" s="114">
        <f>ROUND(E60*G60,2)</f>
        <v>0</v>
      </c>
      <c r="J60" s="114">
        <f t="shared" si="5"/>
        <v>0</v>
      </c>
      <c r="O60" s="112">
        <v>20</v>
      </c>
      <c r="P60" s="112" t="s">
        <v>120</v>
      </c>
      <c r="V60" s="116" t="s">
        <v>64</v>
      </c>
      <c r="Z60" s="112" t="s">
        <v>175</v>
      </c>
      <c r="AA60" s="112" t="s">
        <v>218</v>
      </c>
    </row>
    <row r="61" spans="1:27" ht="12.75" hidden="1">
      <c r="A61" s="109">
        <v>7</v>
      </c>
      <c r="B61" s="110" t="s">
        <v>147</v>
      </c>
      <c r="C61" s="111" t="s">
        <v>219</v>
      </c>
      <c r="D61" s="118" t="s">
        <v>220</v>
      </c>
      <c r="E61" s="113">
        <v>0</v>
      </c>
      <c r="F61" s="112" t="s">
        <v>174</v>
      </c>
      <c r="I61" s="114">
        <f>ROUND(E61*G61,2)</f>
        <v>0</v>
      </c>
      <c r="J61" s="114">
        <f t="shared" si="5"/>
        <v>0</v>
      </c>
      <c r="O61" s="112">
        <v>20</v>
      </c>
      <c r="P61" s="112" t="s">
        <v>120</v>
      </c>
      <c r="V61" s="116" t="s">
        <v>64</v>
      </c>
      <c r="Z61" s="112" t="s">
        <v>175</v>
      </c>
      <c r="AA61" s="112" t="s">
        <v>120</v>
      </c>
    </row>
    <row r="62" spans="1:27" ht="25.5" hidden="1">
      <c r="A62" s="109">
        <v>8</v>
      </c>
      <c r="B62" s="110" t="s">
        <v>168</v>
      </c>
      <c r="C62" s="111" t="s">
        <v>221</v>
      </c>
      <c r="D62" s="118" t="s">
        <v>222</v>
      </c>
      <c r="E62" s="113">
        <v>0</v>
      </c>
      <c r="F62" s="112" t="s">
        <v>174</v>
      </c>
      <c r="H62" s="114">
        <f>ROUND(E62*G62,2)</f>
        <v>0</v>
      </c>
      <c r="J62" s="114">
        <f t="shared" si="5"/>
        <v>0</v>
      </c>
      <c r="K62" s="115">
        <v>0.3409</v>
      </c>
      <c r="L62" s="115">
        <f aca="true" t="shared" si="6" ref="L62:L69">E62*K62</f>
        <v>0</v>
      </c>
      <c r="O62" s="112">
        <v>20</v>
      </c>
      <c r="P62" s="112" t="s">
        <v>120</v>
      </c>
      <c r="V62" s="116" t="s">
        <v>64</v>
      </c>
      <c r="Z62" s="112" t="s">
        <v>171</v>
      </c>
      <c r="AA62" s="112">
        <v>270311</v>
      </c>
    </row>
    <row r="63" spans="1:27" ht="12.75" hidden="1">
      <c r="A63" s="109">
        <v>9</v>
      </c>
      <c r="B63" s="110" t="s">
        <v>147</v>
      </c>
      <c r="C63" s="111" t="s">
        <v>223</v>
      </c>
      <c r="D63" s="118" t="s">
        <v>224</v>
      </c>
      <c r="E63" s="113">
        <v>0</v>
      </c>
      <c r="F63" s="112" t="s">
        <v>174</v>
      </c>
      <c r="I63" s="114">
        <f>ROUND(E63*G63,2)</f>
        <v>0</v>
      </c>
      <c r="J63" s="114">
        <f t="shared" si="5"/>
        <v>0</v>
      </c>
      <c r="K63" s="115">
        <v>0.096</v>
      </c>
      <c r="L63" s="115">
        <f t="shared" si="6"/>
        <v>0</v>
      </c>
      <c r="O63" s="112">
        <v>20</v>
      </c>
      <c r="P63" s="112" t="s">
        <v>120</v>
      </c>
      <c r="V63" s="116" t="s">
        <v>64</v>
      </c>
      <c r="Z63" s="112" t="s">
        <v>178</v>
      </c>
      <c r="AA63" s="112" t="s">
        <v>120</v>
      </c>
    </row>
    <row r="64" spans="1:27" ht="12.75" hidden="1">
      <c r="A64" s="109">
        <v>10</v>
      </c>
      <c r="B64" s="110" t="s">
        <v>147</v>
      </c>
      <c r="C64" s="111" t="s">
        <v>225</v>
      </c>
      <c r="D64" s="118" t="s">
        <v>226</v>
      </c>
      <c r="E64" s="113">
        <v>0</v>
      </c>
      <c r="F64" s="112" t="s">
        <v>174</v>
      </c>
      <c r="I64" s="114">
        <f>ROUND(E64*G64,2)</f>
        <v>0</v>
      </c>
      <c r="J64" s="114">
        <f t="shared" si="5"/>
        <v>0</v>
      </c>
      <c r="K64" s="115">
        <v>0.04</v>
      </c>
      <c r="L64" s="115">
        <f t="shared" si="6"/>
        <v>0</v>
      </c>
      <c r="O64" s="112">
        <v>20</v>
      </c>
      <c r="P64" s="112" t="s">
        <v>120</v>
      </c>
      <c r="V64" s="116" t="s">
        <v>64</v>
      </c>
      <c r="Z64" s="112" t="s">
        <v>178</v>
      </c>
      <c r="AA64" s="112" t="s">
        <v>120</v>
      </c>
    </row>
    <row r="65" spans="1:27" ht="12.75" hidden="1">
      <c r="A65" s="109">
        <v>11</v>
      </c>
      <c r="B65" s="110" t="s">
        <v>147</v>
      </c>
      <c r="C65" s="111" t="s">
        <v>227</v>
      </c>
      <c r="D65" s="118" t="s">
        <v>228</v>
      </c>
      <c r="E65" s="113">
        <v>0</v>
      </c>
      <c r="F65" s="112" t="s">
        <v>174</v>
      </c>
      <c r="I65" s="114">
        <f>ROUND(E65*G65,2)</f>
        <v>0</v>
      </c>
      <c r="J65" s="114">
        <f t="shared" si="5"/>
        <v>0</v>
      </c>
      <c r="K65" s="115">
        <v>0.04</v>
      </c>
      <c r="L65" s="115">
        <f t="shared" si="6"/>
        <v>0</v>
      </c>
      <c r="O65" s="112">
        <v>20</v>
      </c>
      <c r="P65" s="112" t="s">
        <v>120</v>
      </c>
      <c r="V65" s="116" t="s">
        <v>64</v>
      </c>
      <c r="Z65" s="112" t="s">
        <v>178</v>
      </c>
      <c r="AA65" s="112" t="s">
        <v>120</v>
      </c>
    </row>
    <row r="66" spans="1:27" ht="12.75" hidden="1">
      <c r="A66" s="109">
        <v>12</v>
      </c>
      <c r="B66" s="110" t="s">
        <v>147</v>
      </c>
      <c r="C66" s="111" t="s">
        <v>229</v>
      </c>
      <c r="D66" s="118" t="s">
        <v>230</v>
      </c>
      <c r="E66" s="113">
        <v>0</v>
      </c>
      <c r="F66" s="112" t="s">
        <v>174</v>
      </c>
      <c r="I66" s="114">
        <f>ROUND(E66*G66,2)</f>
        <v>0</v>
      </c>
      <c r="J66" s="114">
        <f t="shared" si="5"/>
        <v>0</v>
      </c>
      <c r="K66" s="115">
        <v>0.029</v>
      </c>
      <c r="L66" s="115">
        <f t="shared" si="6"/>
        <v>0</v>
      </c>
      <c r="O66" s="112">
        <v>20</v>
      </c>
      <c r="P66" s="112" t="s">
        <v>120</v>
      </c>
      <c r="V66" s="116" t="s">
        <v>64</v>
      </c>
      <c r="Z66" s="112" t="s">
        <v>178</v>
      </c>
      <c r="AA66" s="112" t="s">
        <v>120</v>
      </c>
    </row>
    <row r="67" spans="1:27" ht="25.5" hidden="1">
      <c r="A67" s="109">
        <v>13</v>
      </c>
      <c r="B67" s="110" t="s">
        <v>168</v>
      </c>
      <c r="C67" s="111" t="s">
        <v>231</v>
      </c>
      <c r="D67" s="118" t="s">
        <v>232</v>
      </c>
      <c r="E67" s="113">
        <v>0</v>
      </c>
      <c r="F67" s="112" t="s">
        <v>174</v>
      </c>
      <c r="H67" s="114">
        <f>ROUND(E67*G67,2)</f>
        <v>0</v>
      </c>
      <c r="J67" s="114">
        <f t="shared" si="5"/>
        <v>0</v>
      </c>
      <c r="K67" s="115">
        <v>0.00702</v>
      </c>
      <c r="L67" s="115">
        <f t="shared" si="6"/>
        <v>0</v>
      </c>
      <c r="O67" s="112">
        <v>20</v>
      </c>
      <c r="P67" s="112" t="s">
        <v>120</v>
      </c>
      <c r="V67" s="116" t="s">
        <v>64</v>
      </c>
      <c r="Z67" s="112" t="s">
        <v>171</v>
      </c>
      <c r="AA67" s="112">
        <v>2703117601003</v>
      </c>
    </row>
    <row r="68" spans="1:27" ht="25.5" hidden="1">
      <c r="A68" s="109">
        <v>14</v>
      </c>
      <c r="B68" s="110" t="s">
        <v>147</v>
      </c>
      <c r="C68" s="111" t="s">
        <v>233</v>
      </c>
      <c r="D68" s="118" t="s">
        <v>234</v>
      </c>
      <c r="E68" s="113">
        <v>0</v>
      </c>
      <c r="F68" s="112" t="s">
        <v>174</v>
      </c>
      <c r="I68" s="114">
        <f>ROUND(E68*G68,2)</f>
        <v>0</v>
      </c>
      <c r="J68" s="114">
        <f t="shared" si="5"/>
        <v>0</v>
      </c>
      <c r="K68" s="115">
        <v>0.0155</v>
      </c>
      <c r="L68" s="115">
        <f t="shared" si="6"/>
        <v>0</v>
      </c>
      <c r="O68" s="112">
        <v>20</v>
      </c>
      <c r="P68" s="112" t="s">
        <v>120</v>
      </c>
      <c r="V68" s="116" t="s">
        <v>64</v>
      </c>
      <c r="Z68" s="112" t="s">
        <v>235</v>
      </c>
      <c r="AA68" s="112" t="s">
        <v>236</v>
      </c>
    </row>
    <row r="69" spans="1:27" ht="12.75" hidden="1">
      <c r="A69" s="109">
        <v>15</v>
      </c>
      <c r="B69" s="110" t="s">
        <v>168</v>
      </c>
      <c r="C69" s="111" t="s">
        <v>237</v>
      </c>
      <c r="D69" s="118" t="s">
        <v>238</v>
      </c>
      <c r="E69" s="113">
        <v>0</v>
      </c>
      <c r="F69" s="112" t="s">
        <v>174</v>
      </c>
      <c r="H69" s="114">
        <f>ROUND(E69*G69,2)</f>
        <v>0</v>
      </c>
      <c r="J69" s="114">
        <f t="shared" si="5"/>
        <v>0</v>
      </c>
      <c r="K69" s="115">
        <v>0.00936</v>
      </c>
      <c r="L69" s="115">
        <f t="shared" si="6"/>
        <v>0</v>
      </c>
      <c r="O69" s="112">
        <v>20</v>
      </c>
      <c r="P69" s="112" t="s">
        <v>120</v>
      </c>
      <c r="V69" s="116" t="s">
        <v>64</v>
      </c>
      <c r="Z69" s="112" t="s">
        <v>171</v>
      </c>
      <c r="AA69" s="112">
        <v>2703117602003</v>
      </c>
    </row>
    <row r="70" spans="1:27" ht="12.75" hidden="1">
      <c r="A70" s="109">
        <v>16</v>
      </c>
      <c r="B70" s="110" t="s">
        <v>147</v>
      </c>
      <c r="C70" s="111" t="s">
        <v>239</v>
      </c>
      <c r="D70" s="118" t="s">
        <v>240</v>
      </c>
      <c r="E70" s="113">
        <v>0</v>
      </c>
      <c r="F70" s="112" t="s">
        <v>174</v>
      </c>
      <c r="I70" s="114">
        <f>ROUND(E70*G70,2)</f>
        <v>0</v>
      </c>
      <c r="J70" s="114">
        <f t="shared" si="5"/>
        <v>0</v>
      </c>
      <c r="O70" s="112">
        <v>20</v>
      </c>
      <c r="P70" s="112" t="s">
        <v>120</v>
      </c>
      <c r="V70" s="116" t="s">
        <v>64</v>
      </c>
      <c r="Z70" s="112" t="s">
        <v>175</v>
      </c>
      <c r="AA70" s="112" t="s">
        <v>241</v>
      </c>
    </row>
    <row r="71" spans="1:27" ht="12.75" hidden="1">
      <c r="A71" s="109">
        <v>17</v>
      </c>
      <c r="B71" s="110" t="s">
        <v>147</v>
      </c>
      <c r="C71" s="111" t="s">
        <v>242</v>
      </c>
      <c r="D71" s="118" t="s">
        <v>243</v>
      </c>
      <c r="E71" s="113">
        <v>0</v>
      </c>
      <c r="F71" s="112" t="s">
        <v>174</v>
      </c>
      <c r="I71" s="114">
        <f>ROUND(E71*G71,2)</f>
        <v>0</v>
      </c>
      <c r="J71" s="114">
        <f t="shared" si="5"/>
        <v>0</v>
      </c>
      <c r="K71" s="115">
        <v>0.11</v>
      </c>
      <c r="L71" s="115">
        <f>E71*K71</f>
        <v>0</v>
      </c>
      <c r="O71" s="112">
        <v>20</v>
      </c>
      <c r="P71" s="112" t="s">
        <v>120</v>
      </c>
      <c r="V71" s="116" t="s">
        <v>64</v>
      </c>
      <c r="Z71" s="112" t="s">
        <v>244</v>
      </c>
      <c r="AA71" s="112" t="s">
        <v>120</v>
      </c>
    </row>
    <row r="72" spans="1:12" ht="25.5">
      <c r="A72" s="109">
        <v>13</v>
      </c>
      <c r="B72" s="110" t="s">
        <v>116</v>
      </c>
      <c r="C72" s="111" t="s">
        <v>260</v>
      </c>
      <c r="D72" s="118" t="s">
        <v>261</v>
      </c>
      <c r="E72" s="113">
        <v>8</v>
      </c>
      <c r="F72" s="112" t="s">
        <v>174</v>
      </c>
      <c r="H72" s="114">
        <f>SUM(E72*G72)</f>
        <v>0</v>
      </c>
      <c r="J72" s="114">
        <v>0.39903</v>
      </c>
      <c r="K72" s="115">
        <v>0.79806</v>
      </c>
      <c r="L72" s="115">
        <f>SUM(E72*K72)</f>
        <v>6.38448</v>
      </c>
    </row>
    <row r="73" ht="12.75" hidden="1"/>
    <row r="74" spans="1:27" ht="25.5">
      <c r="A74" s="109">
        <v>14</v>
      </c>
      <c r="B74" s="110" t="s">
        <v>116</v>
      </c>
      <c r="C74" s="111" t="s">
        <v>256</v>
      </c>
      <c r="D74" s="118" t="s">
        <v>257</v>
      </c>
      <c r="E74" s="113">
        <v>10</v>
      </c>
      <c r="F74" s="112" t="s">
        <v>174</v>
      </c>
      <c r="H74" s="114">
        <f>SUM(E74*G74)</f>
        <v>0</v>
      </c>
      <c r="J74" s="114">
        <f>ROUND(E74*G74,2)</f>
        <v>0</v>
      </c>
      <c r="K74" s="115">
        <v>0.40606</v>
      </c>
      <c r="L74" s="115">
        <f>E74*K74</f>
        <v>4.0606</v>
      </c>
      <c r="O74" s="112">
        <v>20</v>
      </c>
      <c r="P74" s="112" t="s">
        <v>120</v>
      </c>
      <c r="V74" s="116" t="s">
        <v>64</v>
      </c>
      <c r="Z74" s="112" t="s">
        <v>162</v>
      </c>
      <c r="AA74" s="112">
        <v>2225149101803</v>
      </c>
    </row>
    <row r="75" spans="1:27" ht="25.5">
      <c r="A75" s="109">
        <v>15</v>
      </c>
      <c r="B75" s="110" t="s">
        <v>116</v>
      </c>
      <c r="C75" s="111" t="s">
        <v>258</v>
      </c>
      <c r="D75" s="118" t="s">
        <v>259</v>
      </c>
      <c r="E75" s="113">
        <v>10</v>
      </c>
      <c r="F75" s="112" t="s">
        <v>174</v>
      </c>
      <c r="H75" s="114">
        <f>ROUND(E75*G75,2)</f>
        <v>0</v>
      </c>
      <c r="J75" s="114">
        <f>ROUND(E75*G75,2)</f>
        <v>0</v>
      </c>
      <c r="K75" s="115">
        <v>0.29826</v>
      </c>
      <c r="L75" s="115">
        <f>E75*K75</f>
        <v>2.9826</v>
      </c>
      <c r="O75" s="112">
        <v>20</v>
      </c>
      <c r="P75" s="112" t="s">
        <v>120</v>
      </c>
      <c r="V75" s="116" t="s">
        <v>64</v>
      </c>
      <c r="Z75" s="112" t="s">
        <v>162</v>
      </c>
      <c r="AA75" s="112">
        <v>2225149101805</v>
      </c>
    </row>
    <row r="76" spans="1:14" ht="12.75" hidden="1">
      <c r="A76" s="109">
        <v>12</v>
      </c>
      <c r="B76" s="110" t="s">
        <v>147</v>
      </c>
      <c r="C76" s="111" t="s">
        <v>263</v>
      </c>
      <c r="D76" s="118" t="s">
        <v>264</v>
      </c>
      <c r="E76" s="113">
        <v>0</v>
      </c>
      <c r="F76" s="112" t="s">
        <v>265</v>
      </c>
      <c r="I76" s="114">
        <f>SUM(E76*G76)</f>
        <v>0</v>
      </c>
      <c r="J76" s="114">
        <v>0.14217</v>
      </c>
      <c r="K76" s="115">
        <v>0.56868</v>
      </c>
      <c r="L76" s="115">
        <f>SUM(E76*K76)</f>
        <v>0</v>
      </c>
      <c r="N76" s="113">
        <v>20</v>
      </c>
    </row>
    <row r="77" ht="12.75" hidden="1"/>
    <row r="78" spans="1:14" ht="25.5" hidden="1">
      <c r="A78" s="109">
        <v>12</v>
      </c>
      <c r="B78" s="110" t="s">
        <v>116</v>
      </c>
      <c r="C78" s="111" t="s">
        <v>266</v>
      </c>
      <c r="D78" s="118" t="s">
        <v>267</v>
      </c>
      <c r="E78" s="113">
        <v>0</v>
      </c>
      <c r="F78" s="112" t="s">
        <v>265</v>
      </c>
      <c r="H78" s="114">
        <f>SUM(E78*G78)</f>
        <v>0</v>
      </c>
      <c r="J78" s="114">
        <v>0.43819</v>
      </c>
      <c r="K78" s="115">
        <v>1.75276</v>
      </c>
      <c r="L78" s="115">
        <f>SUM(E78*K78)</f>
        <v>0</v>
      </c>
      <c r="N78" s="113">
        <v>20</v>
      </c>
    </row>
    <row r="80" spans="1:34" s="136" customFormat="1" ht="12.75">
      <c r="A80" s="134"/>
      <c r="B80" s="128"/>
      <c r="C80" s="128"/>
      <c r="D80" s="129" t="s">
        <v>176</v>
      </c>
      <c r="E80" s="130">
        <f>SUM(H80+I80)</f>
        <v>0</v>
      </c>
      <c r="F80" s="112"/>
      <c r="G80" s="114"/>
      <c r="H80" s="130">
        <f>SUM(H54:H78)</f>
        <v>0</v>
      </c>
      <c r="I80" s="130">
        <f>SUM(I54:I76)</f>
        <v>0</v>
      </c>
      <c r="J80" s="130">
        <f>SUM(J66:J71)</f>
        <v>0</v>
      </c>
      <c r="K80" s="115"/>
      <c r="L80" s="131">
        <f>SUM(L54:L78)</f>
        <v>13.42768</v>
      </c>
      <c r="M80" s="113"/>
      <c r="N80" s="132">
        <f>SUM(N66:N71)</f>
        <v>0</v>
      </c>
      <c r="O80" s="112"/>
      <c r="P80" s="112"/>
      <c r="Q80" s="113"/>
      <c r="R80" s="113"/>
      <c r="S80" s="113"/>
      <c r="T80" s="116"/>
      <c r="U80" s="116"/>
      <c r="V80" s="116"/>
      <c r="W80" s="113">
        <f>SUM(W66:W71)</f>
        <v>0</v>
      </c>
      <c r="X80" s="112"/>
      <c r="Y80" s="112"/>
      <c r="Z80" s="112"/>
      <c r="AA80" s="112"/>
      <c r="AB80" s="112"/>
      <c r="AC80" s="117"/>
      <c r="AD80" s="117"/>
      <c r="AE80" s="117"/>
      <c r="AF80" s="135"/>
      <c r="AG80" s="135"/>
      <c r="AH80" s="135"/>
    </row>
    <row r="81" spans="2:5" ht="12.75">
      <c r="B81" s="111"/>
      <c r="D81" s="111"/>
      <c r="E81" s="111"/>
    </row>
    <row r="82" ht="12.75">
      <c r="B82" s="111" t="s">
        <v>177</v>
      </c>
    </row>
    <row r="83" spans="1:27" ht="25.5">
      <c r="A83" s="109">
        <v>16</v>
      </c>
      <c r="B83" s="110" t="s">
        <v>116</v>
      </c>
      <c r="C83" s="111" t="s">
        <v>179</v>
      </c>
      <c r="D83" s="118" t="s">
        <v>282</v>
      </c>
      <c r="E83" s="113">
        <v>30</v>
      </c>
      <c r="F83" s="112" t="s">
        <v>129</v>
      </c>
      <c r="H83" s="114">
        <f>ROUND(E83*G83,2)</f>
        <v>0</v>
      </c>
      <c r="J83" s="114">
        <f aca="true" t="shared" si="7" ref="J83:J89">ROUND(E83*G83,2)</f>
        <v>0</v>
      </c>
      <c r="K83" s="115">
        <v>0.17638</v>
      </c>
      <c r="L83" s="115">
        <f aca="true" t="shared" si="8" ref="L83:L88">E83*K83</f>
        <v>5.2914</v>
      </c>
      <c r="O83" s="112">
        <v>20</v>
      </c>
      <c r="P83" s="112" t="s">
        <v>120</v>
      </c>
      <c r="V83" s="116" t="s">
        <v>64</v>
      </c>
      <c r="W83" s="113">
        <v>17.507</v>
      </c>
      <c r="Z83" s="112" t="s">
        <v>162</v>
      </c>
      <c r="AA83" s="112">
        <v>2225098002</v>
      </c>
    </row>
    <row r="84" spans="1:27" ht="12.75">
      <c r="A84" s="109">
        <v>17</v>
      </c>
      <c r="B84" s="110" t="s">
        <v>147</v>
      </c>
      <c r="C84" s="111" t="s">
        <v>180</v>
      </c>
      <c r="D84" s="118" t="s">
        <v>283</v>
      </c>
      <c r="E84" s="113">
        <v>30</v>
      </c>
      <c r="F84" s="112" t="s">
        <v>174</v>
      </c>
      <c r="I84" s="114">
        <f>ROUND(E84*G84,2)</f>
        <v>0</v>
      </c>
      <c r="J84" s="114">
        <f t="shared" si="7"/>
        <v>0</v>
      </c>
      <c r="K84" s="115">
        <v>0.099</v>
      </c>
      <c r="L84" s="115">
        <f t="shared" si="8"/>
        <v>2.97</v>
      </c>
      <c r="O84" s="112">
        <v>20</v>
      </c>
      <c r="P84" s="112" t="s">
        <v>120</v>
      </c>
      <c r="V84" s="116" t="s">
        <v>64</v>
      </c>
      <c r="Z84" s="112" t="s">
        <v>178</v>
      </c>
      <c r="AA84" s="112" t="s">
        <v>120</v>
      </c>
    </row>
    <row r="85" spans="1:27" ht="25.5">
      <c r="A85" s="109">
        <v>18</v>
      </c>
      <c r="B85" s="110" t="s">
        <v>116</v>
      </c>
      <c r="C85" s="111" t="s">
        <v>181</v>
      </c>
      <c r="D85" s="118" t="s">
        <v>285</v>
      </c>
      <c r="E85" s="113">
        <v>12</v>
      </c>
      <c r="F85" s="112" t="s">
        <v>129</v>
      </c>
      <c r="H85" s="114">
        <f>ROUND(E85*G85,2)</f>
        <v>0</v>
      </c>
      <c r="J85" s="114">
        <f t="shared" si="7"/>
        <v>0</v>
      </c>
      <c r="K85" s="115">
        <v>0.13553</v>
      </c>
      <c r="L85" s="115">
        <f t="shared" si="8"/>
        <v>1.62636</v>
      </c>
      <c r="O85" s="112">
        <v>20</v>
      </c>
      <c r="P85" s="112" t="s">
        <v>120</v>
      </c>
      <c r="V85" s="116" t="s">
        <v>64</v>
      </c>
      <c r="W85" s="113">
        <v>102.384</v>
      </c>
      <c r="Z85" s="112" t="s">
        <v>162</v>
      </c>
      <c r="AA85" s="112">
        <v>2225098101002</v>
      </c>
    </row>
    <row r="86" spans="1:27" ht="12.75">
      <c r="A86" s="109">
        <v>19</v>
      </c>
      <c r="B86" s="110" t="s">
        <v>147</v>
      </c>
      <c r="C86" s="111" t="s">
        <v>180</v>
      </c>
      <c r="D86" s="118" t="s">
        <v>284</v>
      </c>
      <c r="E86" s="113">
        <v>12</v>
      </c>
      <c r="F86" s="112" t="s">
        <v>174</v>
      </c>
      <c r="I86" s="114">
        <f>ROUND(E86*G86,2)</f>
        <v>0</v>
      </c>
      <c r="J86" s="114">
        <f t="shared" si="7"/>
        <v>0</v>
      </c>
      <c r="K86" s="115">
        <v>0.099</v>
      </c>
      <c r="L86" s="115">
        <f t="shared" si="8"/>
        <v>1.1880000000000002</v>
      </c>
      <c r="O86" s="112">
        <v>20</v>
      </c>
      <c r="P86" s="112" t="s">
        <v>120</v>
      </c>
      <c r="V86" s="116" t="s">
        <v>64</v>
      </c>
      <c r="Z86" s="112" t="s">
        <v>178</v>
      </c>
      <c r="AA86" s="112" t="s">
        <v>120</v>
      </c>
    </row>
    <row r="87" spans="1:27" ht="12.75">
      <c r="A87" s="109">
        <v>20</v>
      </c>
      <c r="B87" s="110" t="s">
        <v>116</v>
      </c>
      <c r="C87" s="111" t="s">
        <v>182</v>
      </c>
      <c r="D87" s="118" t="s">
        <v>245</v>
      </c>
      <c r="E87" s="113">
        <v>3.5</v>
      </c>
      <c r="F87" s="112" t="s">
        <v>134</v>
      </c>
      <c r="H87" s="114">
        <f aca="true" t="shared" si="9" ref="H87:H93">ROUND(E87*G87,2)</f>
        <v>0</v>
      </c>
      <c r="J87" s="114">
        <f t="shared" si="7"/>
        <v>0</v>
      </c>
      <c r="K87" s="115">
        <v>2.36285</v>
      </c>
      <c r="L87" s="115">
        <f t="shared" si="8"/>
        <v>8.269974999999999</v>
      </c>
      <c r="O87" s="112">
        <v>20</v>
      </c>
      <c r="P87" s="112" t="s">
        <v>120</v>
      </c>
      <c r="V87" s="116" t="s">
        <v>64</v>
      </c>
      <c r="W87" s="113">
        <v>16.093</v>
      </c>
      <c r="Z87" s="112" t="s">
        <v>162</v>
      </c>
      <c r="AA87" s="112">
        <v>2225098001021</v>
      </c>
    </row>
    <row r="88" spans="1:27" ht="25.5">
      <c r="A88" s="109">
        <v>21</v>
      </c>
      <c r="B88" s="110" t="s">
        <v>116</v>
      </c>
      <c r="C88" s="111" t="s">
        <v>183</v>
      </c>
      <c r="D88" s="118" t="s">
        <v>184</v>
      </c>
      <c r="E88" s="113">
        <v>6</v>
      </c>
      <c r="F88" s="112" t="s">
        <v>129</v>
      </c>
      <c r="H88" s="114">
        <f t="shared" si="9"/>
        <v>0</v>
      </c>
      <c r="J88" s="114">
        <f t="shared" si="7"/>
        <v>0</v>
      </c>
      <c r="K88" s="115">
        <v>0.0043</v>
      </c>
      <c r="L88" s="115">
        <f t="shared" si="8"/>
        <v>0.0258</v>
      </c>
      <c r="O88" s="112">
        <v>20</v>
      </c>
      <c r="P88" s="112" t="s">
        <v>120</v>
      </c>
      <c r="V88" s="116" t="s">
        <v>64</v>
      </c>
      <c r="W88" s="113">
        <v>19.769</v>
      </c>
      <c r="Z88" s="112" t="s">
        <v>162</v>
      </c>
      <c r="AA88" s="112">
        <v>2225108202002</v>
      </c>
    </row>
    <row r="89" spans="1:27" ht="25.5">
      <c r="A89" s="109">
        <v>22</v>
      </c>
      <c r="B89" s="110" t="s">
        <v>122</v>
      </c>
      <c r="C89" s="111" t="s">
        <v>185</v>
      </c>
      <c r="D89" s="118" t="s">
        <v>186</v>
      </c>
      <c r="E89" s="113">
        <v>6</v>
      </c>
      <c r="F89" s="112" t="s">
        <v>129</v>
      </c>
      <c r="H89" s="114">
        <f t="shared" si="9"/>
        <v>0</v>
      </c>
      <c r="J89" s="114">
        <f t="shared" si="7"/>
        <v>0</v>
      </c>
      <c r="O89" s="112">
        <v>20</v>
      </c>
      <c r="P89" s="112" t="s">
        <v>120</v>
      </c>
      <c r="V89" s="116" t="s">
        <v>64</v>
      </c>
      <c r="W89" s="113">
        <v>20.737</v>
      </c>
      <c r="Z89" s="112" t="s">
        <v>162</v>
      </c>
      <c r="AA89" s="112">
        <v>2203900000001</v>
      </c>
    </row>
    <row r="90" spans="1:27" ht="12.75">
      <c r="A90" s="109">
        <v>23</v>
      </c>
      <c r="B90" s="110" t="s">
        <v>116</v>
      </c>
      <c r="C90" s="111" t="s">
        <v>187</v>
      </c>
      <c r="D90" s="118" t="s">
        <v>188</v>
      </c>
      <c r="E90" s="113">
        <v>8.64</v>
      </c>
      <c r="F90" s="112" t="s">
        <v>148</v>
      </c>
      <c r="H90" s="114">
        <f t="shared" si="9"/>
        <v>0</v>
      </c>
      <c r="J90" s="114">
        <f>ROUND(E90*G90,2)</f>
        <v>0</v>
      </c>
      <c r="O90" s="112">
        <v>20</v>
      </c>
      <c r="P90" s="112" t="s">
        <v>120</v>
      </c>
      <c r="V90" s="116" t="s">
        <v>64</v>
      </c>
      <c r="W90" s="113">
        <v>295.158</v>
      </c>
      <c r="Z90" s="112" t="s">
        <v>121</v>
      </c>
      <c r="AA90" s="112">
        <v>508020003242</v>
      </c>
    </row>
    <row r="91" spans="1:27" ht="12.75">
      <c r="A91" s="109">
        <v>24</v>
      </c>
      <c r="B91" s="110" t="s">
        <v>122</v>
      </c>
      <c r="C91" s="111" t="s">
        <v>189</v>
      </c>
      <c r="D91" s="118" t="s">
        <v>190</v>
      </c>
      <c r="E91" s="113">
        <v>8.64</v>
      </c>
      <c r="F91" s="112" t="s">
        <v>148</v>
      </c>
      <c r="H91" s="114">
        <f t="shared" si="9"/>
        <v>0</v>
      </c>
      <c r="J91" s="114">
        <f>ROUND(E91*G91,2)</f>
        <v>0</v>
      </c>
      <c r="O91" s="112">
        <v>20</v>
      </c>
      <c r="P91" s="112" t="s">
        <v>120</v>
      </c>
      <c r="V91" s="116" t="s">
        <v>64</v>
      </c>
      <c r="W91" s="113">
        <v>40.051</v>
      </c>
      <c r="Z91" s="112" t="s">
        <v>121</v>
      </c>
      <c r="AA91" s="112">
        <v>508038801240</v>
      </c>
    </row>
    <row r="92" spans="1:27" ht="25.5" hidden="1">
      <c r="A92" s="109">
        <v>50</v>
      </c>
      <c r="B92" s="110" t="s">
        <v>122</v>
      </c>
      <c r="C92" s="111" t="s">
        <v>191</v>
      </c>
      <c r="D92" s="118" t="s">
        <v>192</v>
      </c>
      <c r="E92" s="113">
        <v>0</v>
      </c>
      <c r="F92" s="112" t="s">
        <v>148</v>
      </c>
      <c r="H92" s="114">
        <f t="shared" si="9"/>
        <v>0</v>
      </c>
      <c r="J92" s="114">
        <f>ROUND(E92*G92,2)</f>
        <v>0</v>
      </c>
      <c r="O92" s="112">
        <v>20</v>
      </c>
      <c r="P92" s="112" t="s">
        <v>120</v>
      </c>
      <c r="V92" s="116" t="s">
        <v>64</v>
      </c>
      <c r="Z92" s="112" t="s">
        <v>121</v>
      </c>
      <c r="AA92" s="112">
        <v>50803</v>
      </c>
    </row>
    <row r="93" spans="1:27" ht="25.5">
      <c r="A93" s="109">
        <v>25</v>
      </c>
      <c r="B93" s="110" t="s">
        <v>116</v>
      </c>
      <c r="C93" s="111" t="s">
        <v>193</v>
      </c>
      <c r="D93" s="118" t="s">
        <v>194</v>
      </c>
      <c r="E93" s="113">
        <v>447.32014</v>
      </c>
      <c r="F93" s="112" t="s">
        <v>148</v>
      </c>
      <c r="H93" s="114">
        <f t="shared" si="9"/>
        <v>0</v>
      </c>
      <c r="J93" s="114">
        <f>ROUND(E93*G93,2)</f>
        <v>0</v>
      </c>
      <c r="O93" s="112">
        <v>20</v>
      </c>
      <c r="P93" s="112" t="s">
        <v>120</v>
      </c>
      <c r="V93" s="116" t="s">
        <v>64</v>
      </c>
      <c r="W93" s="113">
        <v>35.877</v>
      </c>
      <c r="Z93" s="112" t="s">
        <v>162</v>
      </c>
      <c r="AA93" s="112">
        <v>2299220300101</v>
      </c>
    </row>
    <row r="94" spans="4:23" ht="12.75">
      <c r="D94" s="129" t="s">
        <v>195</v>
      </c>
      <c r="E94" s="130">
        <f>SUM(H94+I94)</f>
        <v>0</v>
      </c>
      <c r="H94" s="130">
        <f>SUM(H83:H93)</f>
        <v>0</v>
      </c>
      <c r="I94" s="130">
        <f>SUM(I83:I90)</f>
        <v>0</v>
      </c>
      <c r="J94" s="130">
        <f>SUM(J61:J93)</f>
        <v>0.97939</v>
      </c>
      <c r="L94" s="131">
        <f>SUM(L83:L93)</f>
        <v>19.371534999999998</v>
      </c>
      <c r="N94" s="132">
        <f>SUM(N90:N91)</f>
        <v>0</v>
      </c>
      <c r="W94" s="113">
        <f>SUM(W61:W93)</f>
        <v>547.576</v>
      </c>
    </row>
    <row r="96" spans="4:23" ht="12.75">
      <c r="D96" s="129" t="s">
        <v>196</v>
      </c>
      <c r="E96" s="130">
        <f>SUM(E94+E80+E51+E35+0)</f>
        <v>0</v>
      </c>
      <c r="H96" s="130">
        <f>SUM(H94+H80+H51+H35)</f>
        <v>0</v>
      </c>
      <c r="I96" s="130">
        <f>SUM(I94+I80+I51+I35)</f>
        <v>0</v>
      </c>
      <c r="J96" s="130" t="e">
        <f>+J35+#REF!+J40+J51+J59+J94</f>
        <v>#REF!</v>
      </c>
      <c r="L96" s="131">
        <f>SUM(+L80+L51+L35)</f>
        <v>447.32013800000004</v>
      </c>
      <c r="N96" s="132">
        <f>SUM(N80+N51+N35+N94)</f>
        <v>8.64</v>
      </c>
      <c r="W96" s="113" t="e">
        <f>+W35+#REF!+W40+W51+W59+W94</f>
        <v>#REF!</v>
      </c>
    </row>
    <row r="98" spans="4:23" ht="12.75">
      <c r="D98" s="133" t="s">
        <v>197</v>
      </c>
      <c r="E98" s="130">
        <f>SUM(E96)</f>
        <v>0</v>
      </c>
      <c r="H98" s="130">
        <f>+H96</f>
        <v>0</v>
      </c>
      <c r="I98" s="130">
        <f>+I96</f>
        <v>0</v>
      </c>
      <c r="J98" s="130" t="e">
        <f>+J96</f>
        <v>#REF!</v>
      </c>
      <c r="L98" s="131">
        <f>+L96</f>
        <v>447.32013800000004</v>
      </c>
      <c r="N98" s="132">
        <f>+N96</f>
        <v>8.64</v>
      </c>
      <c r="W98" s="113" t="e">
        <f>+W96</f>
        <v>#REF!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</dc:creator>
  <cp:keywords/>
  <dc:description/>
  <cp:lastModifiedBy>NATŠIN Vladimir</cp:lastModifiedBy>
  <cp:lastPrinted>2014-06-13T15:31:59Z</cp:lastPrinted>
  <dcterms:created xsi:type="dcterms:W3CDTF">1999-04-06T07:39:42Z</dcterms:created>
  <dcterms:modified xsi:type="dcterms:W3CDTF">2017-04-10T10:23:16Z</dcterms:modified>
  <cp:category/>
  <cp:version/>
  <cp:contentType/>
  <cp:contentStatus/>
</cp:coreProperties>
</file>